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L:\DOH-PHI\Work Transmittals\2024-12-XX ITN Question Responses\"/>
    </mc:Choice>
  </mc:AlternateContent>
  <xr:revisionPtr revIDLastSave="0" documentId="13_ncr:1_{62EFB85A-CF8A-4BB3-985D-32FF022AEA42}" xr6:coauthVersionLast="47" xr6:coauthVersionMax="47" xr10:uidLastSave="{00000000-0000-0000-0000-000000000000}"/>
  <workbookProtection workbookAlgorithmName="SHA-512" workbookHashValue="dV6yYK1gYuYsad3L1qZp3PPuCJ42/QfS77Hp3tcIvTsXAR2dY0N/qwDExc8GSsFQsm/NoaGI0cwvv9XBLnooow==" workbookSaltValue="8Tw9SCm7DPU3xcMNG/uk/A==" workbookSpinCount="100000" lockStructure="1"/>
  <bookViews>
    <workbookView xWindow="-28920" yWindow="-120" windowWidth="29040" windowHeight="15840" firstSheet="1" activeTab="1" xr2:uid="{427EF128-8BF5-49E1-AAC4-930A34CE3466}"/>
  </bookViews>
  <sheets>
    <sheet name="Assumptions - Internal" sheetId="4" state="veryHidden" r:id="rId1"/>
    <sheet name="Caveats and Limitations" sheetId="10" r:id="rId2"/>
    <sheet name="Instructions" sheetId="8" r:id="rId3"/>
    <sheet name="Exhibit" sheetId="6" r:id="rId4"/>
  </sheets>
  <definedNames>
    <definedName name="Current_CMS_PDN_Utilization_Rate">'Assumptions - Internal'!$C$13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DN_Costs_Annualized">'Assumptions - Internal'!$C$10</definedName>
    <definedName name="PDN_Utilization_Withhold_Dollars">'Assumptions - Internal'!$C$23</definedName>
    <definedName name="PDN_Utilization_Withhold_Percentage">Exhibit!$L$8</definedName>
    <definedName name="_xlnm.Print_Area" localSheetId="1">'Caveats and Limitations'!$B$2:$G$5</definedName>
    <definedName name="_xlnm.Print_Area" localSheetId="3">Exhibit!$B$2:$O$52</definedName>
    <definedName name="_xlnm.Print_Area" localSheetId="2">Instructions!$B$2:$N$39</definedName>
    <definedName name="Target_CMS_PDN_Utililization_Rate">'Assumptions - Internal'!$C$14</definedName>
    <definedName name="Total_Capitation_Payments">'Assumptions - Internal'!$C$17</definedName>
    <definedName name="Total_Projected_Membership">'Assumptions - Internal'!$C$6</definedName>
    <definedName name="Total_Proportion_of_Capitation_Rate_for_PDN">'Assumptions - Internal'!$C$8</definedName>
    <definedName name="Total_RY2324_Capitation_Rate">'Assumptions - Internal'!$C$7</definedName>
  </definedNames>
  <calcPr calcId="191028" calcMode="manual" iterateCount="5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6" l="1"/>
  <c r="F37" i="6"/>
  <c r="G37" i="6"/>
  <c r="H37" i="6"/>
  <c r="I37" i="6"/>
  <c r="D37" i="6"/>
  <c r="D8" i="6"/>
  <c r="D24" i="6"/>
  <c r="I8" i="6"/>
  <c r="H8" i="6"/>
  <c r="G8" i="6"/>
  <c r="F8" i="6"/>
  <c r="E8" i="6"/>
  <c r="E30" i="6" l="1"/>
  <c r="F30" i="6"/>
  <c r="G30" i="6"/>
  <c r="H30" i="6"/>
  <c r="I30" i="6"/>
  <c r="D30" i="6"/>
  <c r="E23" i="6"/>
  <c r="F23" i="6"/>
  <c r="G23" i="6"/>
  <c r="H23" i="6"/>
  <c r="I23" i="6"/>
  <c r="D23" i="6"/>
  <c r="G14" i="6" l="1"/>
  <c r="H14" i="6"/>
  <c r="D14" i="6"/>
  <c r="F14" i="6"/>
  <c r="E14" i="6"/>
  <c r="I14" i="6"/>
  <c r="I9" i="6" l="1"/>
  <c r="H9" i="6"/>
  <c r="G9" i="6"/>
  <c r="F9" i="6"/>
  <c r="D9" i="6"/>
  <c r="E9" i="6"/>
  <c r="E31" i="6"/>
  <c r="G31" i="6"/>
  <c r="E24" i="6"/>
  <c r="I31" i="6"/>
  <c r="F24" i="6"/>
  <c r="D31" i="6"/>
  <c r="I24" i="6"/>
  <c r="G24" i="6"/>
  <c r="H24" i="6"/>
  <c r="H31" i="6"/>
  <c r="F31" i="6"/>
  <c r="H13" i="6"/>
  <c r="G13" i="6"/>
  <c r="F13" i="6"/>
  <c r="E13" i="6"/>
  <c r="D13" i="6"/>
  <c r="I13" i="6"/>
  <c r="H10" i="6" l="1"/>
  <c r="D10" i="6"/>
  <c r="G10" i="6"/>
  <c r="I10" i="6"/>
  <c r="E10" i="6"/>
  <c r="F10" i="6"/>
  <c r="E11" i="6" l="1"/>
  <c r="E38" i="6" s="1"/>
  <c r="D11" i="6"/>
  <c r="D38" i="6" s="1"/>
  <c r="H11" i="6"/>
  <c r="H38" i="6" s="1"/>
  <c r="G11" i="6"/>
  <c r="G38" i="6" s="1"/>
  <c r="I11" i="6"/>
  <c r="I38" i="6" s="1"/>
  <c r="F11" i="6"/>
  <c r="F38" i="6" s="1"/>
  <c r="D39" i="6" l="1"/>
  <c r="I39" i="6"/>
  <c r="I40" i="6"/>
  <c r="G39" i="6"/>
  <c r="G40" i="6"/>
  <c r="H39" i="6"/>
  <c r="H40" i="6"/>
  <c r="D40" i="6"/>
  <c r="E40" i="6"/>
  <c r="E39" i="6"/>
  <c r="F40" i="6"/>
  <c r="F39" i="6"/>
</calcChain>
</file>

<file path=xl/sharedStrings.xml><?xml version="1.0" encoding="utf-8"?>
<sst xmlns="http://schemas.openxmlformats.org/spreadsheetml/2006/main" count="113" uniqueCount="102">
  <si>
    <t>Total</t>
  </si>
  <si>
    <t>Non-PDN</t>
  </si>
  <si>
    <t>PDN</t>
  </si>
  <si>
    <t>RY 23/24 Capitation Rate</t>
  </si>
  <si>
    <t>Proj Membership</t>
  </si>
  <si>
    <t>Current CMS PDN Util Rate</t>
  </si>
  <si>
    <t>Capitation Paid - Withhold Returned</t>
  </si>
  <si>
    <t>Capitation Paid - Total</t>
  </si>
  <si>
    <t>Proportion of Capitation Rate for PDN</t>
  </si>
  <si>
    <t>Target CMS PDN Util Rate</t>
  </si>
  <si>
    <t>&lt;- DOJ Target</t>
  </si>
  <si>
    <t>Current Withhold - PDN util</t>
  </si>
  <si>
    <t>Current Withhold - PDN util $</t>
  </si>
  <si>
    <t>Alternate Withhold - PDN util</t>
  </si>
  <si>
    <t>Alternate Withhold - PDN util $</t>
  </si>
  <si>
    <t>PDN Costs PMPM</t>
  </si>
  <si>
    <t>PDN Costs Annualized $</t>
  </si>
  <si>
    <t>&lt;- Input - update with real number</t>
  </si>
  <si>
    <t>Total Capitation Payments - Alternate</t>
  </si>
  <si>
    <t>Total Capitation Payments - Current</t>
  </si>
  <si>
    <t>&lt;- Breakeven (C17/C18) + 1%</t>
  </si>
  <si>
    <t>Liquidated Damages</t>
  </si>
  <si>
    <t>Liquidated Damages Threshold</t>
  </si>
  <si>
    <t>Rewards Threshold</t>
  </si>
  <si>
    <t>Liquidated Damages Penalty</t>
  </si>
  <si>
    <t>Rewards Bonus</t>
  </si>
  <si>
    <t>Notes from Respondent</t>
  </si>
  <si>
    <t>General Inputs:</t>
  </si>
  <si>
    <t>List the full legal name of the responding entity.</t>
  </si>
  <si>
    <t>Formatting key throughout workbook:</t>
  </si>
  <si>
    <t>Blue shading indicates information to be input by Respondents.</t>
  </si>
  <si>
    <t>White and other shading indicates information that Respondents are not permitted to change.</t>
  </si>
  <si>
    <t>Crosshatching indicates information the Respondent does not need to populate based on General Inputs above.</t>
  </si>
  <si>
    <t>Blue font indicates values input by Respondents, or hard-coded inputs in the template.</t>
  </si>
  <si>
    <t>Black font indicates formula-driven results automatically populated in the template</t>
  </si>
  <si>
    <t xml:space="preserve">CMS Plan ITN </t>
  </si>
  <si>
    <t>Index:</t>
  </si>
  <si>
    <t>CMS Plan ITN</t>
  </si>
  <si>
    <t>PDN Utilization Withhold Proposal Template</t>
  </si>
  <si>
    <r>
      <t xml:space="preserve">- </t>
    </r>
    <r>
      <rPr>
        <b/>
        <i/>
        <sz val="10"/>
        <rFont val="Arial"/>
        <family val="2"/>
      </rPr>
      <t>Total_Proportion_of_Capitation_Rate_for_PDN</t>
    </r>
    <r>
      <rPr>
        <sz val="10"/>
        <rFont val="Arial"/>
        <family val="2"/>
      </rPr>
      <t xml:space="preserve">: Proportion of the RY 23/24 capitation rate that reflects PDN services based on Total_Projected_Membership and Total_RY2324_Capitation_Rate. </t>
    </r>
  </si>
  <si>
    <r>
      <t xml:space="preserve">- </t>
    </r>
    <r>
      <rPr>
        <b/>
        <i/>
        <sz val="10"/>
        <rFont val="Arial"/>
        <family val="2"/>
      </rPr>
      <t>PDN_Costs_Annualized</t>
    </r>
    <r>
      <rPr>
        <sz val="10"/>
        <rFont val="Arial"/>
        <family val="2"/>
      </rPr>
      <t>: Total_Projected_Membership * Total_RY2324_Capitation_Rate * Total_Proportion_of_Capitation_Rate_for_PDN</t>
    </r>
  </si>
  <si>
    <r>
      <t xml:space="preserve">- </t>
    </r>
    <r>
      <rPr>
        <b/>
        <i/>
        <sz val="10"/>
        <rFont val="Arial"/>
        <family val="2"/>
      </rPr>
      <t>Target_CMS_PDN_Utililization_Rate</t>
    </r>
    <r>
      <rPr>
        <sz val="10"/>
        <rFont val="Arial"/>
        <family val="2"/>
      </rPr>
      <t>: 90%</t>
    </r>
  </si>
  <si>
    <r>
      <t xml:space="preserve">- </t>
    </r>
    <r>
      <rPr>
        <b/>
        <i/>
        <sz val="10"/>
        <rFont val="Arial"/>
        <family val="2"/>
      </rPr>
      <t>PDN_Utilization_Withhold_Dollars</t>
    </r>
    <r>
      <rPr>
        <sz val="10"/>
        <rFont val="Arial"/>
        <family val="2"/>
      </rPr>
      <t>: Total_Capitation_Payments * PDN_Utilization_Withhold_Percentage</t>
    </r>
  </si>
  <si>
    <r>
      <t xml:space="preserve">- </t>
    </r>
    <r>
      <rPr>
        <b/>
        <i/>
        <sz val="10"/>
        <rFont val="Arial"/>
        <family val="2"/>
      </rPr>
      <t>Current_CMS_PDN_Utilization_Rate</t>
    </r>
    <r>
      <rPr>
        <sz val="10"/>
        <rFont val="Arial"/>
        <family val="2"/>
      </rPr>
      <t>: 75%</t>
    </r>
  </si>
  <si>
    <r>
      <t xml:space="preserve">Liquidated Damages </t>
    </r>
    <r>
      <rPr>
        <sz val="10"/>
        <color theme="0"/>
        <rFont val="Arial"/>
        <family val="2"/>
      </rPr>
      <t>(if applicable)</t>
    </r>
  </si>
  <si>
    <r>
      <t xml:space="preserve">Rewards Payments </t>
    </r>
    <r>
      <rPr>
        <sz val="10"/>
        <color theme="0"/>
        <rFont val="Arial"/>
        <family val="2"/>
      </rPr>
      <t>(if applicable)</t>
    </r>
  </si>
  <si>
    <t>CAVEATS AND LIMITATIONS</t>
  </si>
  <si>
    <t>PDN Utilization Withhold Assumption</t>
  </si>
  <si>
    <t>PDN Utilization Rate</t>
  </si>
  <si>
    <r>
      <t>Proportion of Capitation Rates</t>
    </r>
    <r>
      <rPr>
        <i/>
        <vertAlign val="superscript"/>
        <sz val="10"/>
        <color theme="1"/>
        <rFont val="Arial"/>
        <family val="2"/>
      </rPr>
      <t>1</t>
    </r>
  </si>
  <si>
    <t>Liquidated Damages Inputs (if applicable)</t>
  </si>
  <si>
    <t>Rewards Payment Inputs (if applicable)</t>
  </si>
  <si>
    <t>Rewards Payment</t>
  </si>
  <si>
    <r>
      <t>PDN Utilization Rate - Lower Bound</t>
    </r>
    <r>
      <rPr>
        <i/>
        <vertAlign val="superscript"/>
        <sz val="10"/>
        <color theme="1"/>
        <rFont val="Arial"/>
        <family val="2"/>
      </rPr>
      <t>2</t>
    </r>
  </si>
  <si>
    <r>
      <t>PDN Utilization Rate - Upper Bound</t>
    </r>
    <r>
      <rPr>
        <i/>
        <vertAlign val="superscript"/>
        <sz val="10"/>
        <color theme="1"/>
        <rFont val="Arial"/>
        <family val="2"/>
      </rPr>
      <t>3</t>
    </r>
  </si>
  <si>
    <r>
      <rPr>
        <i/>
        <vertAlign val="superscript"/>
        <sz val="10"/>
        <color theme="1"/>
        <rFont val="Arial"/>
        <family val="2"/>
      </rPr>
      <t>3</t>
    </r>
    <r>
      <rPr>
        <i/>
        <sz val="10"/>
        <color theme="1"/>
        <rFont val="Arial"/>
        <family val="2"/>
      </rPr>
      <t xml:space="preserve"> PDN utilization rates above upper bound are assumed to be assessed 0% of liquidated damages.</t>
    </r>
  </si>
  <si>
    <r>
      <rPr>
        <i/>
        <vertAlign val="superscript"/>
        <sz val="10"/>
        <color theme="1"/>
        <rFont val="Arial"/>
        <family val="2"/>
      </rPr>
      <t>1</t>
    </r>
    <r>
      <rPr>
        <i/>
        <sz val="10"/>
        <color theme="1"/>
        <rFont val="Arial"/>
        <family val="2"/>
      </rPr>
      <t xml:space="preserve"> Proportion of capitation rates eligible for rewards payments.</t>
    </r>
  </si>
  <si>
    <r>
      <rPr>
        <i/>
        <vertAlign val="superscript"/>
        <sz val="10"/>
        <color theme="1"/>
        <rFont val="Arial"/>
        <family val="2"/>
      </rPr>
      <t>1</t>
    </r>
    <r>
      <rPr>
        <i/>
        <sz val="10"/>
        <color theme="1"/>
        <rFont val="Arial"/>
        <family val="2"/>
      </rPr>
      <t xml:space="preserve"> Proportion of capitation rates eligible for liquidated damages penalty.</t>
    </r>
  </si>
  <si>
    <r>
      <t>Liquidated Damages</t>
    </r>
    <r>
      <rPr>
        <vertAlign val="superscript"/>
        <sz val="10"/>
        <rFont val="Arial"/>
        <family val="2"/>
      </rPr>
      <t>1</t>
    </r>
    <r>
      <rPr>
        <sz val="10"/>
        <rFont val="Arial"/>
        <family val="2"/>
      </rPr>
      <t xml:space="preserve"> </t>
    </r>
  </si>
  <si>
    <r>
      <t>Rewards Payment</t>
    </r>
    <r>
      <rPr>
        <vertAlign val="superscript"/>
        <sz val="10"/>
        <rFont val="Arial"/>
        <family val="2"/>
      </rPr>
      <t>1</t>
    </r>
    <r>
      <rPr>
        <sz val="10"/>
        <rFont val="Arial"/>
        <family val="2"/>
      </rPr>
      <t xml:space="preserve"> </t>
    </r>
  </si>
  <si>
    <r>
      <rPr>
        <i/>
        <vertAlign val="superscript"/>
        <sz val="10"/>
        <color theme="1"/>
        <rFont val="Arial"/>
        <family val="2"/>
      </rPr>
      <t>1</t>
    </r>
    <r>
      <rPr>
        <i/>
        <sz val="10"/>
        <color theme="1"/>
        <rFont val="Arial"/>
        <family val="2"/>
      </rPr>
      <t xml:space="preserve"> The liquidated damages calculation is a default approach assuming a linear distribution of liquidated damages between the lower bound and upper bounds.  </t>
    </r>
  </si>
  <si>
    <t xml:space="preserve">* The rewards payment calculation is a default approach assuming a linear distribution of liquidated damages between the lower bound and upper bounds.  </t>
  </si>
  <si>
    <t>Quality Withhold</t>
  </si>
  <si>
    <r>
      <rPr>
        <i/>
        <vertAlign val="superscript"/>
        <sz val="10"/>
        <color theme="1"/>
        <rFont val="Arial"/>
        <family val="2"/>
      </rPr>
      <t>1</t>
    </r>
    <r>
      <rPr>
        <i/>
        <sz val="10"/>
        <color theme="1"/>
        <rFont val="Arial"/>
        <family val="2"/>
      </rPr>
      <t xml:space="preserve"> Proportion of capitation rates eligible for quality withhold.</t>
    </r>
  </si>
  <si>
    <r>
      <rPr>
        <i/>
        <vertAlign val="superscript"/>
        <sz val="10"/>
        <color theme="1"/>
        <rFont val="Arial"/>
        <family val="2"/>
      </rPr>
      <t>2</t>
    </r>
    <r>
      <rPr>
        <i/>
        <sz val="10"/>
        <color theme="1"/>
        <rFont val="Arial"/>
        <family val="2"/>
      </rPr>
      <t xml:space="preserve"> PDN utilization rates below lower bound are assumed to be assessed 100% of liquidated damages. </t>
    </r>
  </si>
  <si>
    <r>
      <t>Capitation Paid - Net of Withhold</t>
    </r>
    <r>
      <rPr>
        <vertAlign val="superscript"/>
        <sz val="10"/>
        <color theme="1"/>
        <rFont val="Arial"/>
        <family val="2"/>
      </rPr>
      <t>2</t>
    </r>
  </si>
  <si>
    <t>Quality Withhold Scenarios</t>
  </si>
  <si>
    <r>
      <rPr>
        <i/>
        <vertAlign val="superscript"/>
        <sz val="10"/>
        <color theme="1"/>
        <rFont val="Arial"/>
        <family val="2"/>
      </rPr>
      <t>3</t>
    </r>
    <r>
      <rPr>
        <i/>
        <sz val="10"/>
        <color theme="1"/>
        <rFont val="Arial"/>
        <family val="2"/>
      </rPr>
      <t xml:space="preserve"> PDN utilization rates above upper bound are assumed to be returned 100% of the withhold.</t>
    </r>
  </si>
  <si>
    <r>
      <rPr>
        <i/>
        <vertAlign val="superscript"/>
        <sz val="10"/>
        <color theme="1"/>
        <rFont val="Arial"/>
        <family val="2"/>
      </rPr>
      <t>2</t>
    </r>
    <r>
      <rPr>
        <i/>
        <sz val="10"/>
        <color theme="1"/>
        <rFont val="Arial"/>
        <family val="2"/>
      </rPr>
      <t xml:space="preserve"> PDN utilization rates below lower bound are assumed to be returned 0% of the withhold. </t>
    </r>
  </si>
  <si>
    <r>
      <t xml:space="preserve">PDN Costs - Difference from Current PDN Costs </t>
    </r>
    <r>
      <rPr>
        <vertAlign val="superscript"/>
        <sz val="10"/>
        <color theme="1"/>
        <rFont val="Arial"/>
        <family val="2"/>
      </rPr>
      <t>3</t>
    </r>
  </si>
  <si>
    <r>
      <t>Aggregated Results</t>
    </r>
    <r>
      <rPr>
        <b/>
        <vertAlign val="superscript"/>
        <sz val="10"/>
        <color theme="0"/>
        <rFont val="Arial"/>
        <family val="2"/>
      </rPr>
      <t>1</t>
    </r>
  </si>
  <si>
    <t>Total Plan Payments (Capitation Paid - Liquidated Damages + Rewards Payments)</t>
  </si>
  <si>
    <r>
      <rPr>
        <i/>
        <vertAlign val="superscript"/>
        <sz val="10"/>
        <color theme="1"/>
        <rFont val="Arial"/>
        <family val="2"/>
      </rPr>
      <t>1</t>
    </r>
    <r>
      <rPr>
        <i/>
        <sz val="10"/>
        <color theme="1"/>
        <rFont val="Arial"/>
        <family val="2"/>
      </rPr>
      <t xml:space="preserve"> Results are approximate as appropriate funding for the PDN utilization rate is an estimate.</t>
    </r>
  </si>
  <si>
    <r>
      <t xml:space="preserve">Capitation Rate - Adjusted for PDN Utilization Rate, no Margin </t>
    </r>
    <r>
      <rPr>
        <vertAlign val="superscript"/>
        <sz val="10"/>
        <color theme="1"/>
        <rFont val="Arial"/>
        <family val="2"/>
      </rPr>
      <t>4</t>
    </r>
  </si>
  <si>
    <t>Estimated Margin ($)</t>
  </si>
  <si>
    <t>Estimated Margin (%)</t>
  </si>
  <si>
    <r>
      <t>Withhold Returned</t>
    </r>
    <r>
      <rPr>
        <vertAlign val="superscript"/>
        <sz val="10"/>
        <rFont val="Arial"/>
        <family val="2"/>
      </rPr>
      <t>1</t>
    </r>
  </si>
  <si>
    <t>Technical Instructions:</t>
  </si>
  <si>
    <t>2. The template file is password protected to allow Respondents to enter information only in cells shaded blue. Respondents must not change any formulas in the template and must submit the template with the original sheet and workbook protection intact. A formatting key is shown below for reference.</t>
  </si>
  <si>
    <t>Overview:</t>
  </si>
  <si>
    <r>
      <t xml:space="preserve">- </t>
    </r>
    <r>
      <rPr>
        <b/>
        <i/>
        <sz val="10"/>
        <rFont val="Arial"/>
        <family val="2"/>
      </rPr>
      <t>Total_Capitation_Payments</t>
    </r>
    <r>
      <rPr>
        <sz val="10"/>
        <rFont val="Arial"/>
        <family val="2"/>
      </rPr>
      <t>: Total dollars projected for RY RY 23/24 MMA capitation rates adjusted for the PDN utilization withhold threshold of 90%.</t>
    </r>
  </si>
  <si>
    <r>
      <t xml:space="preserve">- </t>
    </r>
    <r>
      <rPr>
        <b/>
        <i/>
        <sz val="10"/>
        <rFont val="Arial"/>
        <family val="2"/>
      </rPr>
      <t>Total_Projected_Membership</t>
    </r>
    <r>
      <rPr>
        <sz val="10"/>
        <rFont val="Arial"/>
        <family val="2"/>
      </rPr>
      <t>: Total projected RY 23/24 MMA member months as cited in the rate report dated December 8, 2023.</t>
    </r>
  </si>
  <si>
    <r>
      <t xml:space="preserve">- </t>
    </r>
    <r>
      <rPr>
        <b/>
        <i/>
        <sz val="10"/>
        <rFont val="Arial"/>
        <family val="2"/>
      </rPr>
      <t>Total_RY2324_Capitation_Rate</t>
    </r>
    <r>
      <rPr>
        <sz val="10"/>
        <rFont val="Arial"/>
        <family val="2"/>
      </rPr>
      <t>: Total projected RY 23/24 MMA capitation PMPM rate as cited in the rate report dated December 8, 2023.</t>
    </r>
  </si>
  <si>
    <t>Overview &amp; Instructions</t>
  </si>
  <si>
    <t>1. Respondents must populate the General Input above, then review the Index below and populate the 'Exhibit' tab as applicable. This includes providing written commentary as necessary to the three questions included in the 'Exhibit' worksheet.</t>
  </si>
  <si>
    <r>
      <t xml:space="preserve">4. </t>
    </r>
    <r>
      <rPr>
        <b/>
        <sz val="10"/>
        <color theme="1"/>
        <rFont val="Arial"/>
        <family val="2"/>
      </rPr>
      <t>Respondents must replace the "Respondent Name" portion of the Excel workbook file name with their own organization's name when submitting their PDN Quality Withhold template.</t>
    </r>
  </si>
  <si>
    <r>
      <t xml:space="preserve">- </t>
    </r>
    <r>
      <rPr>
        <b/>
        <i/>
        <sz val="10"/>
        <rFont val="Arial"/>
        <family val="2"/>
      </rPr>
      <t>PDN_Utilization_Withhold_Percentage</t>
    </r>
    <r>
      <rPr>
        <sz val="10"/>
        <rFont val="Arial"/>
        <family val="2"/>
      </rPr>
      <t>: Default assumption set at 4.5% of total capitation payments.</t>
    </r>
  </si>
  <si>
    <t xml:space="preserve">  Respondents may override the formula if a different approach is proposed. </t>
  </si>
  <si>
    <t>3. Do not insert rows or columns in the template, or use the "cut" command on any cells within the template.</t>
  </si>
  <si>
    <r>
      <t xml:space="preserve">The intent of this withhold proposal is to ensure that PDN members are appropriately receiving authorized PDN services and align financial compensation for the plan with the level of services provided. This approach will be measured via the PDN utilization ratio which is calculated as the total PDN hours provided divided by total authorized PDN hours. To design an appropriate structure for this withhold, Respondents are required to populate this template.  The template is structured around three components:
</t>
    </r>
    <r>
      <rPr>
        <b/>
        <u/>
        <sz val="10"/>
        <color theme="1"/>
        <rFont val="Arial"/>
        <family val="2"/>
      </rPr>
      <t>PDN Utilization Rate Withhold</t>
    </r>
    <r>
      <rPr>
        <sz val="10"/>
        <color theme="1"/>
        <rFont val="Arial"/>
        <family val="2"/>
      </rPr>
      <t xml:space="preserve"> - Proportion of the CMS Plan capitation rates (PDN and Non-PDN rate cells) to be withheld upfront. Current default assumptions reflect a 4.5% withhold of capitation rates, with the amount returned scaling from 75% to 90%.
</t>
    </r>
    <r>
      <rPr>
        <b/>
        <u/>
        <sz val="10"/>
        <color theme="1"/>
        <rFont val="Arial"/>
        <family val="2"/>
      </rPr>
      <t>Liquidated Damages (if applicable)</t>
    </r>
    <r>
      <rPr>
        <sz val="10"/>
        <color theme="1"/>
        <rFont val="Arial"/>
        <family val="2"/>
      </rPr>
      <t xml:space="preserve"> - Additional penalties assessed to the plan at the end of the rate year if the PDN utilization ratio is below a defined threshold. Current default assumptions reflect a penalty scaling up to 2% of CMS Plan capitation rates (PDN and Non-PDN rate cells) if the PDN utilization ratio is lower than 75%.
</t>
    </r>
    <r>
      <rPr>
        <b/>
        <u/>
        <sz val="10"/>
        <color theme="1"/>
        <rFont val="Arial"/>
        <family val="2"/>
      </rPr>
      <t>Reward Payments (if applicable)</t>
    </r>
    <r>
      <rPr>
        <sz val="10"/>
        <color theme="1"/>
        <rFont val="Arial"/>
        <family val="2"/>
      </rPr>
      <t xml:space="preserve"> - Additional payments made to the plan at the end of the rate year if the PDN utilization ratio is above a defined threshold. Current default assumptions reflect an incentive scaling up to 2% of CMS Plan capitation rates (PDN and Non-PDN rate cells) if the PDN utilization ratio is higher than 90%.
For each of these components, the default assumptions are shown as a hypothetical example, but for each component, Respondents can modify the following:
1.	Amount of the CMS Plan capitation rates (PDN and Non-PDN rate cells) allocated to a given component
2.	Lower and upper bounds for which the component is triggered
3.	Methodology to distribute the component at various PDN utilization ratios
</t>
    </r>
    <r>
      <rPr>
        <b/>
        <u/>
        <sz val="10"/>
        <color theme="1"/>
        <rFont val="Arial"/>
        <family val="2"/>
      </rPr>
      <t>The intent of this template is to allow Respondents to provide a proposed approach that can be used as part of the CMS Plan negotiation process.  The values in the template are illustrattive and are only provided to help represent an array of potential outcomes. Values in the template should not be viewed as actual estimates for capitation rates to be paid to plans.</t>
    </r>
    <r>
      <rPr>
        <sz val="10"/>
        <color theme="1"/>
        <rFont val="Arial"/>
        <family val="2"/>
      </rPr>
      <t xml:space="preserve">
The template utilizes RY 23/24 capitation rates, split between PDN and non-PDN rate cells, adjusted to reflect an increase in PDN utilization rate from the RY 23/24 estimated level (assuming historical utilization at 75% of authorized hours) to the withhold upper bound (currently 90% in the default assumptions). Amounts are shown on an annualized basis using membership assumptions from the RY 23/24 capitation rates dated December 8, 2023. Results are shown to illustrate the expected total plan costs at an associated PDN ratio, expected plan payments, and the inherent margin in the capitation rates. 
Once the withhold approach is established, the actual amounts attributed to the withhold, liquidated damages (if applicable), and rewards payments (if applicable) will coincide with the actual CMS Plan enrollment (split between PDN and non-PDN), actual capitation rates, and level of actual utilized PDN services provided relative to the authorized number of hours during the rate year.
Refer to the Index below for additional information regarding the definition of various components utilized throughout the template calculations.</t>
    </r>
  </si>
  <si>
    <r>
      <rPr>
        <i/>
        <vertAlign val="superscript"/>
        <sz val="10"/>
        <color theme="1"/>
        <rFont val="Arial"/>
        <family val="2"/>
      </rPr>
      <t>2</t>
    </r>
    <r>
      <rPr>
        <i/>
        <sz val="10"/>
        <color theme="1"/>
        <rFont val="Arial"/>
        <family val="2"/>
      </rPr>
      <t xml:space="preserve"> PDN utilization rates below lower bound are assumed to be rewarded 0% of eligible rewards payments.</t>
    </r>
  </si>
  <si>
    <r>
      <rPr>
        <i/>
        <vertAlign val="superscript"/>
        <sz val="10"/>
        <color theme="1"/>
        <rFont val="Arial"/>
        <family val="2"/>
      </rPr>
      <t>3</t>
    </r>
    <r>
      <rPr>
        <i/>
        <sz val="10"/>
        <color theme="1"/>
        <rFont val="Arial"/>
        <family val="2"/>
      </rPr>
      <t xml:space="preserve"> PDN utilization rates above upper bound are assumed to be rewarded 100% of eligible rewards payments.</t>
    </r>
  </si>
  <si>
    <t>We prepared this file for the specific purpose of assisting in analyzing PDN withhold proposals by respondents in association with the invitation to negotiate (ITN) process under the CMS Plan ITN. This file may not be appropriate, and should not be used, for other purposes. 
We understand that this material will be shared publicly by the Florida Agency for Health Care Administration (Agency) and with the Florida Department of Health, and we recognize that materials delivered to the Agency may be public records subject to disclosure to third parties; however, Milliman does not intend to benefit, and assumes no duty or liability to, parties other than the Agency who receive this work. This material should only be distributed and reviewed in its entirety.
In preparing this material, we relied on several sources of data and information from CMS Plan, the Agency, and other sources. Those data sources and information include Agency eligibility data and other supporting information from the Agency and plans. We relied on the Agency for the accuracy of the eligibility data and other supporting information. We did not audit any of the data sources or other information, but we did assess the data and information for reasonableness. If the data or other information used is inadequate or incomplete, the results will be likewise inadequate or incomplete.
Milliman has developed the template. The intent of the model is to aid in the review of PDN withhold arrangements proposed by respondents. We have reviewed this model, including its inputs, calculations, and outputs for consistency, reasonableness, and appropriateness to the intended purpose and in compliance with generally accepted actuarial practice and relevant actuarial standards of practice (ASOPs). The models, including all input, calculations, and output, may not be appropriate for any other purpose.
Future plan experience will differ from the contents of the template due to health care trend, managed care efficiency, provider reimbursement changes, enrollment demographic changes, the impact of the COVID-19 pandemic, and many other factors. The template does not reflect projections of future costs.
Guidelines issued by the American Academy of Actuaries require actuaries to include their professional qualifications in all actuarial communications. Andrew Gaffner, Jill Bruckert, and Kyle McClone are actuaries at Milliman, are members of the American Academy of Actuaries, and meet the Qualification Standards of the Academy to render the actuarial communication contained herein. To the best of our knowledge and belief, this communication is complete and accurate and has been prepared in accordance with generally recognized and accepted actuarial principles and practices.</t>
  </si>
  <si>
    <r>
      <rPr>
        <i/>
        <vertAlign val="superscript"/>
        <sz val="10"/>
        <rFont val="Arial"/>
        <family val="2"/>
      </rPr>
      <t>1</t>
    </r>
    <r>
      <rPr>
        <i/>
        <sz val="10"/>
        <rFont val="Arial"/>
        <family val="2"/>
      </rPr>
      <t xml:space="preserve"> Inputs are placeholder values to demonstrate calculations.</t>
    </r>
  </si>
  <si>
    <t xml:space="preserve">  PDN Utilization Rate targets or Withhold Return percentages, then the Respondent shall input new values.</t>
  </si>
  <si>
    <r>
      <rPr>
        <i/>
        <vertAlign val="superscript"/>
        <sz val="10"/>
        <rFont val="Arial"/>
        <family val="2"/>
      </rPr>
      <t>2</t>
    </r>
    <r>
      <rPr>
        <i/>
        <sz val="10"/>
        <rFont val="Arial"/>
        <family val="2"/>
      </rPr>
      <t xml:space="preserve"> The Withhold calculation uses a default approach of returning the proportion of the withhold between 75% and 90%. If the Respondent proposes different </t>
    </r>
  </si>
  <si>
    <r>
      <rPr>
        <i/>
        <vertAlign val="superscript"/>
        <sz val="10"/>
        <rFont val="Arial"/>
        <family val="2"/>
      </rPr>
      <t>3</t>
    </r>
    <r>
      <rPr>
        <i/>
        <sz val="10"/>
        <rFont val="Arial"/>
        <family val="2"/>
      </rPr>
      <t xml:space="preserve"> Capitation rates reflect RY 23/24 CMS Plan capitation rates, adjusted to reflect the upper bound of the PDN utilization rate within the withhold calculation.</t>
    </r>
  </si>
  <si>
    <r>
      <rPr>
        <i/>
        <vertAlign val="superscript"/>
        <sz val="10"/>
        <rFont val="Arial"/>
        <family val="2"/>
      </rPr>
      <t xml:space="preserve">4 </t>
    </r>
    <r>
      <rPr>
        <i/>
        <sz val="10"/>
        <rFont val="Arial"/>
        <family val="2"/>
      </rPr>
      <t>Current PDN utilization rate assumption is 75%. Difference from current reflects expected change in PDN costs between current level and PDN utilization rate.</t>
    </r>
  </si>
  <si>
    <r>
      <rPr>
        <i/>
        <vertAlign val="superscript"/>
        <sz val="10"/>
        <rFont val="Arial"/>
        <family val="2"/>
      </rPr>
      <t xml:space="preserve">5 </t>
    </r>
    <r>
      <rPr>
        <i/>
        <sz val="10"/>
        <rFont val="Arial"/>
        <family val="2"/>
      </rPr>
      <t>Estimated RY 23/24 medical costs and admin (no margin) if PDN funding aligned with the PDN utilization rate. We assume this is what respondent's should have been paid at this PDN utilization rate.</t>
    </r>
  </si>
  <si>
    <t>1. Please provide details outlining proposed withhold (thresholds and distribution), liquidated damages (thresholds and distribution), and rewards payment (thresholds and distribution) assumptions. Limit response to 5,000 characters.</t>
  </si>
  <si>
    <t>2. Please provide operational details as to how your organization will successfully increase the PDN utilization rate to 90% or higher? Limit response to 5,000 characters.</t>
  </si>
  <si>
    <t>3. Please provide any other information that is relevant to how this template was populated. Limit response to 5,000 characters.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</si>
</sst>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0.0%"/>
    <numFmt numFmtId="165" formatCode="#,##0_);\-#,##0_)"/>
    <numFmt numFmtId="166" formatCode="#,##0.00_);\-#,##0.00_)"/>
    <numFmt numFmtId="167" formatCode="#,##0.0000_);\-#,##0.0000_)"/>
    <numFmt numFmtId="168" formatCode="_(&quot;$&quot;* #,##0_);_(&quot;$&quot;* \(#,##0\);_(&quot;$&quot;* &quot;-&quot;??_);_(@_)"/>
    <numFmt numFmtId="169" formatCode="&quot;$&quot;#,##0_);\-&quot;$&quot;#,##0_)"/>
  </numFmts>
  <fonts count="25"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sz val="11"/>
      <color rgb="FFFF0000"/>
      <name val="Calibri"/>
      <family val="2"/>
      <scheme val="minor"/>
    </font>
    <font>
      <sz val="11"/>
      <color rgb="FF0000FF"/>
      <name val="Calibri"/>
      <family val="2"/>
      <scheme val="minor"/>
    </font>
    <font>
      <sz val="10"/>
      <color theme="1"/>
      <name val="Arial"/>
      <family val="2"/>
    </font>
    <font>
      <sz val="10"/>
      <color rgb="FF0000FF"/>
      <name val="Arial"/>
      <family val="2"/>
    </font>
    <font>
      <b/>
      <u/>
      <sz val="10"/>
      <color theme="1"/>
      <name val="Arial"/>
      <family val="2"/>
    </font>
    <font>
      <b/>
      <sz val="10"/>
      <color theme="1"/>
      <name val="Arial"/>
      <family val="2"/>
    </font>
    <font>
      <b/>
      <sz val="10"/>
      <color theme="0"/>
      <name val="Arial"/>
      <family val="2"/>
    </font>
    <font>
      <sz val="10"/>
      <name val="Arial"/>
      <family val="2"/>
    </font>
    <font>
      <i/>
      <sz val="10"/>
      <color theme="1"/>
      <name val="Arial"/>
      <family val="2"/>
    </font>
    <font>
      <sz val="10"/>
      <name val="MS Sans Serif"/>
      <family val="2"/>
    </font>
    <font>
      <b/>
      <u/>
      <sz val="16"/>
      <color theme="1"/>
      <name val="Arial"/>
      <family val="2"/>
    </font>
    <font>
      <b/>
      <i/>
      <sz val="10"/>
      <name val="Arial"/>
      <family val="2"/>
    </font>
    <font>
      <sz val="10"/>
      <color theme="0"/>
      <name val="Arial"/>
      <family val="2"/>
    </font>
    <font>
      <i/>
      <sz val="10"/>
      <name val="Arial"/>
      <family val="2"/>
    </font>
    <font>
      <vertAlign val="superscript"/>
      <sz val="10"/>
      <color theme="1"/>
      <name val="Arial"/>
      <family val="2"/>
    </font>
    <font>
      <i/>
      <vertAlign val="superscript"/>
      <sz val="10"/>
      <color theme="1"/>
      <name val="Arial"/>
      <family val="2"/>
    </font>
    <font>
      <vertAlign val="superscript"/>
      <sz val="10"/>
      <name val="Arial"/>
      <family val="2"/>
    </font>
    <font>
      <b/>
      <i/>
      <sz val="10"/>
      <color rgb="FF0000FF"/>
      <name val="Arial"/>
      <family val="2"/>
    </font>
    <font>
      <b/>
      <i/>
      <sz val="10"/>
      <color theme="1"/>
      <name val="Arial"/>
      <family val="2"/>
    </font>
    <font>
      <b/>
      <vertAlign val="superscript"/>
      <sz val="10"/>
      <color theme="0"/>
      <name val="Arial"/>
      <family val="2"/>
    </font>
    <font>
      <i/>
      <vertAlign val="superscript"/>
      <sz val="10"/>
      <name val="Arial"/>
      <family val="2"/>
    </font>
  </fonts>
  <fills count="7">
    <fill>
      <patternFill patternType="none"/>
    </fill>
    <fill>
      <patternFill patternType="gray125"/>
    </fill>
    <fill>
      <patternFill patternType="solid">
        <fgColor rgb="FFFFC000"/>
        <bgColor indexed="64"/>
      </patternFill>
    </fill>
    <fill>
      <patternFill patternType="solid">
        <fgColor theme="8" tint="0.79998168889431442"/>
        <bgColor indexed="64"/>
      </patternFill>
    </fill>
    <fill>
      <patternFill patternType="solid">
        <fgColor rgb="FF0081E3"/>
        <bgColor indexed="64"/>
      </patternFill>
    </fill>
    <fill>
      <patternFill patternType="solid">
        <fgColor theme="0"/>
        <bgColor indexed="64"/>
      </patternFill>
    </fill>
    <fill>
      <patternFill patternType="lightTrellis">
        <fgColor theme="0" tint="-0.34998626667073579"/>
        <bgColor auto="1"/>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44" fontId="3" fillId="0" borderId="0" applyFont="0" applyFill="0" applyBorder="0" applyAlignment="0" applyProtection="0"/>
    <xf numFmtId="0" fontId="6" fillId="0" borderId="0"/>
    <xf numFmtId="0" fontId="13" fillId="0" borderId="0"/>
  </cellStyleXfs>
  <cellXfs count="129">
    <xf numFmtId="0" fontId="0" fillId="0" borderId="0" xfId="0"/>
    <xf numFmtId="165" fontId="0" fillId="0" borderId="0" xfId="0" applyNumberFormat="1"/>
    <xf numFmtId="0" fontId="0" fillId="2" borderId="0" xfId="0" applyFill="1"/>
    <xf numFmtId="166" fontId="0" fillId="0" borderId="0" xfId="0" applyNumberFormat="1"/>
    <xf numFmtId="165" fontId="4" fillId="0" borderId="0" xfId="0" applyNumberFormat="1" applyFont="1"/>
    <xf numFmtId="166" fontId="4" fillId="0" borderId="0" xfId="0" applyNumberFormat="1" applyFont="1"/>
    <xf numFmtId="9" fontId="5" fillId="0" borderId="0" xfId="0" applyNumberFormat="1" applyFont="1"/>
    <xf numFmtId="0" fontId="1" fillId="0" borderId="0" xfId="0" applyFont="1" applyAlignment="1">
      <alignment horizontal="center"/>
    </xf>
    <xf numFmtId="9" fontId="4" fillId="0" borderId="0" xfId="1" applyFont="1"/>
    <xf numFmtId="9" fontId="2" fillId="0" borderId="0" xfId="1" applyFont="1"/>
    <xf numFmtId="167" fontId="0" fillId="0" borderId="0" xfId="0" applyNumberFormat="1"/>
    <xf numFmtId="9" fontId="5" fillId="2" borderId="0" xfId="0" applyNumberFormat="1" applyFont="1" applyFill="1"/>
    <xf numFmtId="164" fontId="5" fillId="0" borderId="0" xfId="0" applyNumberFormat="1" applyFont="1"/>
    <xf numFmtId="164" fontId="5" fillId="2" borderId="0" xfId="0" applyNumberFormat="1" applyFont="1" applyFill="1"/>
    <xf numFmtId="0" fontId="6" fillId="0" borderId="0" xfId="0" applyFont="1"/>
    <xf numFmtId="0" fontId="6" fillId="0" borderId="4" xfId="0" applyFont="1" applyBorder="1"/>
    <xf numFmtId="0" fontId="6" fillId="0" borderId="6" xfId="0" applyFont="1" applyBorder="1"/>
    <xf numFmtId="0" fontId="6" fillId="5" borderId="0" xfId="0" applyFont="1" applyFill="1"/>
    <xf numFmtId="0" fontId="9" fillId="5" borderId="0" xfId="0" applyFont="1" applyFill="1"/>
    <xf numFmtId="0" fontId="6" fillId="5" borderId="6" xfId="0" applyFont="1" applyFill="1" applyBorder="1"/>
    <xf numFmtId="168" fontId="6" fillId="5" borderId="0" xfId="2" applyNumberFormat="1" applyFont="1" applyFill="1" applyBorder="1"/>
    <xf numFmtId="0" fontId="6" fillId="0" borderId="0" xfId="3"/>
    <xf numFmtId="3" fontId="10" fillId="4" borderId="1" xfId="4" applyNumberFormat="1" applyFont="1" applyFill="1" applyBorder="1" applyAlignment="1">
      <alignment horizontal="left"/>
    </xf>
    <xf numFmtId="3" fontId="10" fillId="4" borderId="2" xfId="4" applyNumberFormat="1" applyFont="1" applyFill="1" applyBorder="1" applyAlignment="1">
      <alignment horizontal="centerContinuous"/>
    </xf>
    <xf numFmtId="3" fontId="10" fillId="4" borderId="6" xfId="4" applyNumberFormat="1" applyFont="1" applyFill="1" applyBorder="1" applyAlignment="1">
      <alignment horizontal="left"/>
    </xf>
    <xf numFmtId="3" fontId="10" fillId="4" borderId="7" xfId="4" applyNumberFormat="1" applyFont="1" applyFill="1" applyBorder="1" applyAlignment="1">
      <alignment horizontal="centerContinuous"/>
    </xf>
    <xf numFmtId="0" fontId="7" fillId="3" borderId="9" xfId="3" applyFont="1" applyFill="1" applyBorder="1"/>
    <xf numFmtId="0" fontId="6" fillId="3" borderId="10" xfId="3" applyFill="1" applyBorder="1"/>
    <xf numFmtId="0" fontId="6" fillId="3" borderId="11" xfId="3" applyFill="1" applyBorder="1"/>
    <xf numFmtId="0" fontId="11" fillId="6" borderId="9" xfId="3" applyFont="1" applyFill="1" applyBorder="1"/>
    <xf numFmtId="0" fontId="6" fillId="6" borderId="10" xfId="3" applyFill="1" applyBorder="1"/>
    <xf numFmtId="0" fontId="6" fillId="6" borderId="11" xfId="3" applyFill="1" applyBorder="1"/>
    <xf numFmtId="0" fontId="6" fillId="5" borderId="7" xfId="0" applyFont="1" applyFill="1" applyBorder="1"/>
    <xf numFmtId="168" fontId="6" fillId="5" borderId="7" xfId="2" applyNumberFormat="1" applyFont="1" applyFill="1" applyBorder="1"/>
    <xf numFmtId="0" fontId="6" fillId="5" borderId="15" xfId="3" applyFill="1" applyBorder="1"/>
    <xf numFmtId="0" fontId="6" fillId="5" borderId="0" xfId="3" applyFill="1"/>
    <xf numFmtId="0" fontId="6" fillId="5" borderId="16" xfId="3" applyFill="1" applyBorder="1"/>
    <xf numFmtId="0" fontId="14" fillId="5" borderId="0" xfId="3" applyFont="1" applyFill="1" applyAlignment="1">
      <alignment horizontal="left"/>
    </xf>
    <xf numFmtId="0" fontId="11" fillId="5" borderId="0" xfId="3" quotePrefix="1" applyFont="1" applyFill="1" applyAlignment="1">
      <alignment vertical="center"/>
    </xf>
    <xf numFmtId="0" fontId="6" fillId="5" borderId="0" xfId="3" quotePrefix="1" applyFill="1" applyAlignment="1">
      <alignment vertical="center"/>
    </xf>
    <xf numFmtId="0" fontId="6" fillId="5" borderId="0" xfId="3" quotePrefix="1" applyFill="1"/>
    <xf numFmtId="0" fontId="6" fillId="5" borderId="17" xfId="3" applyFill="1" applyBorder="1"/>
    <xf numFmtId="0" fontId="6" fillId="5" borderId="18" xfId="3" applyFill="1" applyBorder="1"/>
    <xf numFmtId="0" fontId="6" fillId="5" borderId="19" xfId="3" applyFill="1" applyBorder="1"/>
    <xf numFmtId="0" fontId="6" fillId="5" borderId="14" xfId="3" applyFill="1" applyBorder="1"/>
    <xf numFmtId="0" fontId="6" fillId="5" borderId="12" xfId="3" applyFill="1" applyBorder="1"/>
    <xf numFmtId="0" fontId="6" fillId="5" borderId="13" xfId="3" applyFill="1" applyBorder="1"/>
    <xf numFmtId="0" fontId="9" fillId="5" borderId="0" xfId="3" applyFont="1" applyFill="1"/>
    <xf numFmtId="0" fontId="6" fillId="5" borderId="0" xfId="3" applyFill="1" applyAlignment="1">
      <alignment vertical="center"/>
    </xf>
    <xf numFmtId="0" fontId="6" fillId="5" borderId="9" xfId="3" applyFill="1" applyBorder="1"/>
    <xf numFmtId="0" fontId="6" fillId="5" borderId="10" xfId="3" applyFill="1" applyBorder="1"/>
    <xf numFmtId="0" fontId="6" fillId="5" borderId="11" xfId="3" applyFill="1" applyBorder="1"/>
    <xf numFmtId="0" fontId="7" fillId="5" borderId="9" xfId="3" applyFont="1" applyFill="1" applyBorder="1"/>
    <xf numFmtId="0" fontId="12" fillId="5" borderId="0" xfId="0" applyFont="1" applyFill="1"/>
    <xf numFmtId="3" fontId="10" fillId="4" borderId="0" xfId="4" applyNumberFormat="1" applyFont="1" applyFill="1" applyAlignment="1">
      <alignment horizontal="centerContinuous"/>
    </xf>
    <xf numFmtId="0" fontId="10" fillId="4" borderId="4" xfId="0" applyFont="1" applyFill="1" applyBorder="1"/>
    <xf numFmtId="0" fontId="10" fillId="4" borderId="0" xfId="0" applyFont="1" applyFill="1"/>
    <xf numFmtId="0" fontId="6" fillId="5" borderId="15" xfId="3" applyFill="1" applyBorder="1" applyAlignment="1">
      <alignment vertical="center"/>
    </xf>
    <xf numFmtId="0" fontId="6" fillId="5" borderId="16" xfId="3" applyFill="1" applyBorder="1" applyAlignment="1">
      <alignment vertical="center"/>
    </xf>
    <xf numFmtId="0" fontId="6" fillId="0" borderId="0" xfId="3" applyAlignment="1">
      <alignment vertical="center"/>
    </xf>
    <xf numFmtId="0" fontId="12" fillId="5" borderId="2" xfId="0" applyFont="1" applyFill="1" applyBorder="1"/>
    <xf numFmtId="168" fontId="6" fillId="5" borderId="2" xfId="2" applyNumberFormat="1" applyFont="1" applyFill="1" applyBorder="1"/>
    <xf numFmtId="3" fontId="10" fillId="4" borderId="3" xfId="4" applyNumberFormat="1" applyFont="1" applyFill="1" applyBorder="1" applyAlignment="1">
      <alignment horizontal="centerContinuous"/>
    </xf>
    <xf numFmtId="3" fontId="10" fillId="4" borderId="5" xfId="4" applyNumberFormat="1" applyFont="1" applyFill="1" applyBorder="1" applyAlignment="1">
      <alignment horizontal="centerContinuous"/>
    </xf>
    <xf numFmtId="3" fontId="10" fillId="4" borderId="8" xfId="4" applyNumberFormat="1" applyFont="1" applyFill="1" applyBorder="1" applyAlignment="1">
      <alignment horizontal="centerContinuous"/>
    </xf>
    <xf numFmtId="0" fontId="6" fillId="5" borderId="0" xfId="3" applyFill="1" applyAlignment="1">
      <alignment horizontal="left" vertical="center" wrapText="1"/>
    </xf>
    <xf numFmtId="0" fontId="9" fillId="0" borderId="4" xfId="0" applyFont="1" applyBorder="1"/>
    <xf numFmtId="0" fontId="9" fillId="0" borderId="1" xfId="0" applyFont="1" applyBorder="1"/>
    <xf numFmtId="0" fontId="6" fillId="5" borderId="9" xfId="0" applyFont="1" applyFill="1" applyBorder="1"/>
    <xf numFmtId="0" fontId="10" fillId="4" borderId="1" xfId="0" applyFont="1" applyFill="1" applyBorder="1" applyAlignment="1">
      <alignment horizontal="centerContinuous"/>
    </xf>
    <xf numFmtId="0" fontId="12" fillId="5" borderId="10" xfId="0" applyFont="1" applyFill="1" applyBorder="1" applyAlignment="1">
      <alignment horizontal="center" wrapText="1"/>
    </xf>
    <xf numFmtId="0" fontId="12" fillId="5" borderId="11" xfId="0" applyFont="1" applyFill="1" applyBorder="1" applyAlignment="1">
      <alignment horizontal="center" wrapText="1"/>
    </xf>
    <xf numFmtId="164" fontId="7" fillId="3" borderId="7" xfId="1" applyNumberFormat="1" applyFont="1" applyFill="1" applyBorder="1" applyAlignment="1">
      <alignment horizontal="center"/>
    </xf>
    <xf numFmtId="164" fontId="7" fillId="3" borderId="8" xfId="1" applyNumberFormat="1" applyFont="1" applyFill="1" applyBorder="1" applyAlignment="1">
      <alignment horizontal="center"/>
    </xf>
    <xf numFmtId="0" fontId="10" fillId="4" borderId="20" xfId="0" applyFont="1" applyFill="1" applyBorder="1" applyAlignment="1">
      <alignment horizontal="centerContinuous"/>
    </xf>
    <xf numFmtId="164" fontId="7" fillId="3" borderId="0" xfId="1" applyNumberFormat="1" applyFont="1" applyFill="1" applyBorder="1" applyAlignment="1">
      <alignment horizontal="center"/>
    </xf>
    <xf numFmtId="164" fontId="11" fillId="0" borderId="6" xfId="1" applyNumberFormat="1" applyFont="1" applyFill="1" applyBorder="1"/>
    <xf numFmtId="164" fontId="7" fillId="3" borderId="5" xfId="1" applyNumberFormat="1" applyFont="1" applyFill="1" applyBorder="1" applyAlignment="1">
      <alignment horizontal="center"/>
    </xf>
    <xf numFmtId="168" fontId="9" fillId="0" borderId="0" xfId="2" applyNumberFormat="1" applyFont="1" applyFill="1" applyBorder="1" applyAlignment="1">
      <alignment horizontal="center"/>
    </xf>
    <xf numFmtId="168" fontId="9" fillId="0" borderId="5" xfId="2" applyNumberFormat="1" applyFont="1" applyFill="1" applyBorder="1" applyAlignment="1">
      <alignment horizontal="center"/>
    </xf>
    <xf numFmtId="168" fontId="7" fillId="3" borderId="7" xfId="2" applyNumberFormat="1" applyFont="1" applyFill="1" applyBorder="1" applyAlignment="1">
      <alignment horizontal="center"/>
    </xf>
    <xf numFmtId="168" fontId="7" fillId="3" borderId="8" xfId="2" applyNumberFormat="1" applyFont="1" applyFill="1" applyBorder="1" applyAlignment="1">
      <alignment horizontal="center"/>
    </xf>
    <xf numFmtId="164" fontId="6" fillId="0" borderId="7" xfId="1" applyNumberFormat="1" applyFont="1" applyFill="1" applyBorder="1" applyAlignment="1">
      <alignment horizontal="center"/>
    </xf>
    <xf numFmtId="164" fontId="6" fillId="0" borderId="8" xfId="1" applyNumberFormat="1" applyFont="1" applyFill="1" applyBorder="1" applyAlignment="1">
      <alignment horizontal="center"/>
    </xf>
    <xf numFmtId="169" fontId="6" fillId="0" borderId="0" xfId="2" applyNumberFormat="1" applyFont="1" applyBorder="1" applyAlignment="1">
      <alignment horizontal="center"/>
    </xf>
    <xf numFmtId="169" fontId="6" fillId="0" borderId="5" xfId="2" applyNumberFormat="1" applyFont="1" applyBorder="1" applyAlignment="1">
      <alignment horizontal="center"/>
    </xf>
    <xf numFmtId="169" fontId="6" fillId="0" borderId="0" xfId="2" applyNumberFormat="1" applyFont="1" applyFill="1" applyBorder="1" applyAlignment="1">
      <alignment horizontal="center"/>
    </xf>
    <xf numFmtId="169" fontId="6" fillId="0" borderId="5" xfId="2" applyNumberFormat="1" applyFont="1" applyFill="1" applyBorder="1" applyAlignment="1">
      <alignment horizontal="center"/>
    </xf>
    <xf numFmtId="169" fontId="9" fillId="0" borderId="2" xfId="2" applyNumberFormat="1" applyFont="1" applyFill="1" applyBorder="1" applyAlignment="1">
      <alignment horizontal="center"/>
    </xf>
    <xf numFmtId="169" fontId="9" fillId="0" borderId="3" xfId="2" applyNumberFormat="1" applyFont="1" applyFill="1" applyBorder="1" applyAlignment="1">
      <alignment horizontal="center"/>
    </xf>
    <xf numFmtId="169" fontId="6" fillId="0" borderId="7" xfId="2" applyNumberFormat="1" applyFont="1" applyFill="1" applyBorder="1" applyAlignment="1">
      <alignment horizontal="center"/>
    </xf>
    <xf numFmtId="169" fontId="6" fillId="0" borderId="8" xfId="2" applyNumberFormat="1" applyFont="1" applyFill="1" applyBorder="1" applyAlignment="1">
      <alignment horizontal="center"/>
    </xf>
    <xf numFmtId="0" fontId="10" fillId="4" borderId="1" xfId="0" applyFont="1" applyFill="1" applyBorder="1"/>
    <xf numFmtId="0" fontId="10" fillId="4" borderId="2" xfId="0" applyFont="1" applyFill="1" applyBorder="1"/>
    <xf numFmtId="0" fontId="10" fillId="4" borderId="3" xfId="0" applyFont="1" applyFill="1" applyBorder="1"/>
    <xf numFmtId="0" fontId="10" fillId="4" borderId="6" xfId="0" applyFont="1" applyFill="1" applyBorder="1"/>
    <xf numFmtId="0" fontId="10" fillId="4" borderId="7" xfId="0" applyFont="1" applyFill="1" applyBorder="1"/>
    <xf numFmtId="0" fontId="10" fillId="4" borderId="8" xfId="0" applyFont="1" applyFill="1" applyBorder="1"/>
    <xf numFmtId="9" fontId="21" fillId="3" borderId="0" xfId="1" applyFont="1" applyFill="1" applyBorder="1" applyAlignment="1">
      <alignment horizontal="center"/>
    </xf>
    <xf numFmtId="9" fontId="21" fillId="3" borderId="5" xfId="1" applyFont="1" applyFill="1" applyBorder="1" applyAlignment="1">
      <alignment horizontal="center"/>
    </xf>
    <xf numFmtId="0" fontId="22" fillId="0" borderId="4" xfId="0" applyFont="1" applyBorder="1" applyAlignment="1">
      <alignment horizontal="left"/>
    </xf>
    <xf numFmtId="9" fontId="15" fillId="0" borderId="0" xfId="0" applyNumberFormat="1" applyFont="1" applyAlignment="1">
      <alignment horizontal="center"/>
    </xf>
    <xf numFmtId="9" fontId="15" fillId="0" borderId="5" xfId="0" applyNumberFormat="1" applyFont="1" applyBorder="1" applyAlignment="1">
      <alignment horizontal="center"/>
    </xf>
    <xf numFmtId="9" fontId="15" fillId="0" borderId="3" xfId="0" applyNumberFormat="1" applyFont="1" applyBorder="1" applyAlignment="1">
      <alignment horizontal="center"/>
    </xf>
    <xf numFmtId="0" fontId="22" fillId="0" borderId="4" xfId="0" applyFont="1" applyBorder="1"/>
    <xf numFmtId="0" fontId="6" fillId="0" borderId="4" xfId="0" applyFont="1" applyBorder="1" applyAlignment="1">
      <alignment wrapText="1"/>
    </xf>
    <xf numFmtId="0" fontId="6" fillId="0" borderId="6" xfId="0" applyFont="1" applyBorder="1" applyAlignment="1">
      <alignment wrapText="1"/>
    </xf>
    <xf numFmtId="164" fontId="15" fillId="0" borderId="4" xfId="1" applyNumberFormat="1" applyFont="1" applyFill="1" applyBorder="1" applyAlignment="1">
      <alignment horizontal="left"/>
    </xf>
    <xf numFmtId="164" fontId="11" fillId="0" borderId="4" xfId="1" applyNumberFormat="1" applyFont="1" applyFill="1" applyBorder="1"/>
    <xf numFmtId="0" fontId="6" fillId="0" borderId="0" xfId="3" applyAlignment="1">
      <alignment vertical="center" wrapText="1"/>
    </xf>
    <xf numFmtId="0" fontId="17" fillId="5" borderId="0" xfId="0" applyFont="1" applyFill="1"/>
    <xf numFmtId="169" fontId="6" fillId="5" borderId="0" xfId="2" applyNumberFormat="1" applyFont="1" applyFill="1" applyBorder="1" applyAlignment="1">
      <alignment horizontal="center"/>
    </xf>
    <xf numFmtId="0" fontId="17" fillId="5" borderId="0" xfId="0" quotePrefix="1" applyFont="1" applyFill="1"/>
    <xf numFmtId="0" fontId="17" fillId="5" borderId="9" xfId="0" applyFont="1" applyFill="1" applyBorder="1" applyAlignment="1">
      <alignment horizontal="left" vertical="center" wrapText="1"/>
    </xf>
    <xf numFmtId="0" fontId="17" fillId="5" borderId="10" xfId="0" applyFont="1" applyFill="1" applyBorder="1" applyAlignment="1">
      <alignment horizontal="left" vertical="center" wrapText="1"/>
    </xf>
    <xf numFmtId="0" fontId="17" fillId="5" borderId="11" xfId="0" applyFont="1" applyFill="1" applyBorder="1" applyAlignment="1">
      <alignment horizontal="left" vertical="center" wrapText="1"/>
    </xf>
    <xf numFmtId="3" fontId="10" fillId="4" borderId="9" xfId="4" applyNumberFormat="1" applyFont="1" applyFill="1" applyBorder="1" applyAlignment="1">
      <alignment horizontal="left" vertical="center"/>
    </xf>
    <xf numFmtId="3" fontId="10" fillId="4" borderId="10" xfId="4" applyNumberFormat="1" applyFont="1" applyFill="1" applyBorder="1" applyAlignment="1">
      <alignment horizontal="left" vertical="center"/>
    </xf>
    <xf numFmtId="3" fontId="10" fillId="4" borderId="11" xfId="4" applyNumberFormat="1" applyFont="1" applyFill="1" applyBorder="1" applyAlignment="1">
      <alignment horizontal="left" vertical="center"/>
    </xf>
    <xf numFmtId="0" fontId="6" fillId="5" borderId="0" xfId="3" applyFill="1" applyAlignment="1">
      <alignment horizontal="left" vertical="center" wrapText="1"/>
    </xf>
    <xf numFmtId="0" fontId="7" fillId="3" borderId="9" xfId="3" applyFont="1" applyFill="1" applyBorder="1" applyAlignment="1" applyProtection="1">
      <alignment horizontal="center"/>
      <protection locked="0"/>
    </xf>
    <xf numFmtId="0" fontId="7" fillId="3" borderId="11" xfId="3" applyFont="1" applyFill="1" applyBorder="1" applyAlignment="1" applyProtection="1">
      <alignment horizontal="center"/>
      <protection locked="0"/>
    </xf>
    <xf numFmtId="0" fontId="6" fillId="5" borderId="0" xfId="3" quotePrefix="1" applyFill="1" applyAlignment="1">
      <alignment horizontal="left" vertical="center" wrapText="1"/>
    </xf>
    <xf numFmtId="164" fontId="7" fillId="3" borderId="9" xfId="1" applyNumberFormat="1" applyFont="1" applyFill="1" applyBorder="1" applyAlignment="1">
      <alignment horizontal="left" vertical="top" wrapText="1"/>
    </xf>
    <xf numFmtId="164" fontId="7" fillId="3" borderId="10" xfId="1" applyNumberFormat="1" applyFont="1" applyFill="1" applyBorder="1" applyAlignment="1">
      <alignment horizontal="left" vertical="top"/>
    </xf>
    <xf numFmtId="164" fontId="7" fillId="3" borderId="11" xfId="1" applyNumberFormat="1" applyFont="1" applyFill="1" applyBorder="1" applyAlignment="1">
      <alignment horizontal="left" vertical="top"/>
    </xf>
    <xf numFmtId="0" fontId="10" fillId="4" borderId="9" xfId="0" applyFont="1" applyFill="1" applyBorder="1" applyAlignment="1">
      <alignment horizontal="center"/>
    </xf>
    <xf numFmtId="0" fontId="10" fillId="4" borderId="10" xfId="0" applyFont="1" applyFill="1" applyBorder="1" applyAlignment="1">
      <alignment horizontal="center"/>
    </xf>
    <xf numFmtId="0" fontId="10" fillId="4" borderId="11" xfId="0" applyFont="1" applyFill="1" applyBorder="1" applyAlignment="1">
      <alignment horizontal="center"/>
    </xf>
  </cellXfs>
  <cellStyles count="5">
    <cellStyle name="Currency" xfId="2" builtinId="4"/>
    <cellStyle name="Normal" xfId="0" builtinId="0"/>
    <cellStyle name="Normal 2" xfId="3" xr:uid="{832757D3-A845-4EE5-A930-24CDBA063361}"/>
    <cellStyle name="Normal 2 2" xfId="4" xr:uid="{B7CBD9BB-04D8-4858-8E08-AB13DDA8F63C}"/>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97632-245D-4FEA-972A-7ACCE956B9B4}">
  <sheetPr codeName="Sheet4"/>
  <dimension ref="B5:E29"/>
  <sheetViews>
    <sheetView zoomScaleNormal="100" workbookViewId="0">
      <selection activeCell="E6" sqref="E6"/>
    </sheetView>
  </sheetViews>
  <sheetFormatPr defaultRowHeight="15" x14ac:dyDescent="0.25"/>
  <cols>
    <col min="2" max="2" width="36.140625" bestFit="1" customWidth="1"/>
    <col min="3" max="5" width="16.28515625" bestFit="1" customWidth="1"/>
    <col min="6" max="6" width="5" customWidth="1"/>
    <col min="7" max="7" width="33.85546875" bestFit="1" customWidth="1"/>
    <col min="8" max="8" width="17.140625" bestFit="1" customWidth="1"/>
    <col min="9" max="14" width="14.42578125" bestFit="1" customWidth="1"/>
  </cols>
  <sheetData>
    <row r="5" spans="2:5" x14ac:dyDescent="0.25">
      <c r="C5" s="7" t="s">
        <v>0</v>
      </c>
      <c r="D5" s="7" t="s">
        <v>1</v>
      </c>
      <c r="E5" s="7" t="s">
        <v>2</v>
      </c>
    </row>
    <row r="6" spans="2:5" x14ac:dyDescent="0.25">
      <c r="B6" t="s">
        <v>4</v>
      </c>
      <c r="C6" s="1">
        <v>877268.36908007984</v>
      </c>
      <c r="D6" s="4">
        <v>863071.79645587516</v>
      </c>
      <c r="E6" s="4">
        <v>14196.572624204644</v>
      </c>
    </row>
    <row r="7" spans="2:5" x14ac:dyDescent="0.25">
      <c r="B7" t="s">
        <v>3</v>
      </c>
      <c r="C7" s="3">
        <v>1857.5869361801165</v>
      </c>
      <c r="D7" s="5">
        <v>1427.6713387528946</v>
      </c>
      <c r="E7" s="5">
        <v>27994.038093643987</v>
      </c>
    </row>
    <row r="8" spans="2:5" x14ac:dyDescent="0.25">
      <c r="B8" t="s">
        <v>8</v>
      </c>
      <c r="C8" s="9">
        <v>0.18136026087820736</v>
      </c>
      <c r="D8" s="8">
        <v>3.441856154656163E-2</v>
      </c>
      <c r="E8" s="8">
        <v>0.63694709616419432</v>
      </c>
    </row>
    <row r="10" spans="2:5" x14ac:dyDescent="0.25">
      <c r="B10" t="s">
        <v>16</v>
      </c>
      <c r="C10" s="1">
        <v>295545091.35083258</v>
      </c>
      <c r="D10" s="1">
        <v>42409961.84741912</v>
      </c>
      <c r="E10" s="1">
        <v>253135129.50341344</v>
      </c>
    </row>
    <row r="11" spans="2:5" x14ac:dyDescent="0.25">
      <c r="B11" t="s">
        <v>15</v>
      </c>
      <c r="C11" s="3">
        <v>336.89245134957588</v>
      </c>
      <c r="D11" s="3">
        <v>49.13839384112854</v>
      </c>
      <c r="E11" s="3">
        <v>17830.721273656374</v>
      </c>
    </row>
    <row r="13" spans="2:5" x14ac:dyDescent="0.25">
      <c r="B13" s="2" t="s">
        <v>5</v>
      </c>
      <c r="C13" s="11">
        <v>0.75</v>
      </c>
      <c r="D13" s="2" t="s">
        <v>17</v>
      </c>
      <c r="E13" s="2"/>
    </row>
    <row r="14" spans="2:5" x14ac:dyDescent="0.25">
      <c r="B14" t="s">
        <v>9</v>
      </c>
      <c r="C14" s="6">
        <v>0.9</v>
      </c>
      <c r="D14" t="s">
        <v>10</v>
      </c>
    </row>
    <row r="16" spans="2:5" x14ac:dyDescent="0.25">
      <c r="B16" t="s">
        <v>19</v>
      </c>
      <c r="C16" s="1">
        <v>1629602261.9271932</v>
      </c>
      <c r="D16" s="1"/>
      <c r="E16" s="1"/>
    </row>
    <row r="17" spans="2:5" x14ac:dyDescent="0.25">
      <c r="B17" t="s">
        <v>18</v>
      </c>
      <c r="C17" s="1">
        <v>1688711280.1973598</v>
      </c>
      <c r="D17" s="10"/>
      <c r="E17" s="10"/>
    </row>
    <row r="19" spans="2:5" x14ac:dyDescent="0.25">
      <c r="B19" t="s">
        <v>11</v>
      </c>
    </row>
    <row r="20" spans="2:5" x14ac:dyDescent="0.25">
      <c r="B20" t="s">
        <v>12</v>
      </c>
      <c r="C20" s="1">
        <v>73332101.786723688</v>
      </c>
    </row>
    <row r="22" spans="2:5" x14ac:dyDescent="0.25">
      <c r="B22" s="2" t="s">
        <v>13</v>
      </c>
      <c r="C22" s="13">
        <v>4.5000000000000005E-2</v>
      </c>
      <c r="D22" s="2" t="s">
        <v>20</v>
      </c>
      <c r="E22" s="2"/>
    </row>
    <row r="23" spans="2:5" x14ac:dyDescent="0.25">
      <c r="B23" t="s">
        <v>14</v>
      </c>
      <c r="C23" s="1">
        <v>75992007.608881205</v>
      </c>
    </row>
    <row r="26" spans="2:5" x14ac:dyDescent="0.25">
      <c r="B26" t="s">
        <v>22</v>
      </c>
      <c r="C26" s="12">
        <v>0.7</v>
      </c>
      <c r="D26" s="12">
        <v>0.75</v>
      </c>
      <c r="E26" s="1"/>
    </row>
    <row r="27" spans="2:5" x14ac:dyDescent="0.25">
      <c r="B27" t="s">
        <v>24</v>
      </c>
      <c r="C27" s="12">
        <v>0.02</v>
      </c>
    </row>
    <row r="28" spans="2:5" x14ac:dyDescent="0.25">
      <c r="B28" t="s">
        <v>23</v>
      </c>
      <c r="C28" s="12">
        <v>0.9</v>
      </c>
      <c r="D28" s="12">
        <v>0.95</v>
      </c>
    </row>
    <row r="29" spans="2:5" x14ac:dyDescent="0.25">
      <c r="B29" t="s">
        <v>25</v>
      </c>
      <c r="C29" s="12">
        <v>0.05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4341A-07CE-45D4-B41D-93FC1BE47D57}">
  <sheetPr codeName="Sheet6">
    <tabColor rgb="FF0070C0"/>
  </sheetPr>
  <dimension ref="C3:F4"/>
  <sheetViews>
    <sheetView tabSelected="1" view="pageBreakPreview" zoomScale="80" zoomScaleNormal="100" zoomScaleSheetLayoutView="80" workbookViewId="0"/>
  </sheetViews>
  <sheetFormatPr defaultRowHeight="12.75" x14ac:dyDescent="0.2"/>
  <cols>
    <col min="1" max="2" width="2.7109375" style="17" customWidth="1"/>
    <col min="3" max="6" width="48" style="17" customWidth="1"/>
    <col min="7" max="7" width="2.7109375" style="17" customWidth="1"/>
    <col min="8" max="16384" width="9.140625" style="17"/>
  </cols>
  <sheetData>
    <row r="3" spans="3:6" ht="17.25" customHeight="1" x14ac:dyDescent="0.2">
      <c r="C3" s="116" t="s">
        <v>46</v>
      </c>
      <c r="D3" s="117"/>
      <c r="E3" s="117"/>
      <c r="F3" s="118"/>
    </row>
    <row r="4" spans="3:6" ht="274.5" customHeight="1" x14ac:dyDescent="0.2">
      <c r="C4" s="113" t="s">
        <v>92</v>
      </c>
      <c r="D4" s="114"/>
      <c r="E4" s="114"/>
      <c r="F4" s="115"/>
    </row>
  </sheetData>
  <sheetProtection algorithmName="SHA-512" hashValue="3e2lOcZN3ZN0w455LHDUlTDljzFUsqKFMB1sN5zf+3VNUIgN4cR2kqTb72qI0KgjrM0a6HCJvXGpYPQ1I7bWfQ==" saltValue="NBExO3acJGkRjL4bPyC91Q==" spinCount="100000" sheet="1" objects="1" scenarios="1"/>
  <mergeCells count="2">
    <mergeCell ref="C4:F4"/>
    <mergeCell ref="C3:F3"/>
  </mergeCells>
  <pageMargins left="0.7" right="0.7" top="0.75" bottom="0.75" header="0.3" footer="0.3"/>
  <pageSetup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6CE50-387C-4CF4-84AC-6AD4EA4C60D0}">
  <sheetPr codeName="Sheet7">
    <tabColor rgb="FF0070C0"/>
  </sheetPr>
  <dimension ref="B1:Q39"/>
  <sheetViews>
    <sheetView view="pageBreakPreview" zoomScale="80" zoomScaleNormal="85" zoomScaleSheetLayoutView="80" workbookViewId="0">
      <selection activeCell="C10" sqref="C10:D10"/>
    </sheetView>
  </sheetViews>
  <sheetFormatPr defaultColWidth="9.140625" defaultRowHeight="12.75" x14ac:dyDescent="0.2"/>
  <cols>
    <col min="1" max="1" width="2.7109375" style="21" customWidth="1"/>
    <col min="2" max="2" width="2.7109375" style="35" customWidth="1"/>
    <col min="3" max="4" width="16.140625" style="21" customWidth="1"/>
    <col min="5" max="13" width="18.140625" style="21" customWidth="1"/>
    <col min="14" max="14" width="2.7109375" style="35" customWidth="1"/>
    <col min="15" max="16384" width="9.140625" style="21"/>
  </cols>
  <sheetData>
    <row r="1" spans="2:17" ht="13.5" thickBot="1" x14ac:dyDescent="0.25"/>
    <row r="2" spans="2:17" x14ac:dyDescent="0.2">
      <c r="B2" s="45"/>
      <c r="C2" s="46"/>
      <c r="D2" s="46"/>
      <c r="E2" s="46"/>
      <c r="F2" s="46"/>
      <c r="G2" s="46"/>
      <c r="H2" s="46"/>
      <c r="I2" s="46"/>
      <c r="J2" s="46"/>
      <c r="K2" s="46"/>
      <c r="L2" s="46"/>
      <c r="M2" s="46"/>
      <c r="N2" s="44"/>
    </row>
    <row r="3" spans="2:17" x14ac:dyDescent="0.2">
      <c r="B3" s="34"/>
      <c r="C3" s="22" t="s">
        <v>35</v>
      </c>
      <c r="D3" s="23"/>
      <c r="E3" s="23"/>
      <c r="F3" s="23"/>
      <c r="G3" s="23"/>
      <c r="H3" s="23"/>
      <c r="I3" s="23"/>
      <c r="J3" s="23"/>
      <c r="K3" s="23"/>
      <c r="L3" s="23"/>
      <c r="M3" s="62"/>
      <c r="N3" s="36"/>
    </row>
    <row r="4" spans="2:17" x14ac:dyDescent="0.2">
      <c r="B4" s="34"/>
      <c r="C4" s="55" t="s">
        <v>38</v>
      </c>
      <c r="D4" s="56"/>
      <c r="E4" s="56"/>
      <c r="F4" s="56"/>
      <c r="G4" s="56"/>
      <c r="H4" s="56"/>
      <c r="I4" s="56"/>
      <c r="J4" s="54"/>
      <c r="K4" s="54"/>
      <c r="L4" s="54"/>
      <c r="M4" s="63"/>
      <c r="N4" s="36"/>
    </row>
    <row r="5" spans="2:17" x14ac:dyDescent="0.2">
      <c r="B5" s="34"/>
      <c r="C5" s="24" t="s">
        <v>83</v>
      </c>
      <c r="D5" s="25"/>
      <c r="E5" s="25"/>
      <c r="F5" s="25"/>
      <c r="G5" s="25"/>
      <c r="H5" s="25"/>
      <c r="I5" s="25"/>
      <c r="J5" s="25"/>
      <c r="K5" s="25"/>
      <c r="L5" s="25"/>
      <c r="M5" s="64"/>
      <c r="N5" s="36"/>
    </row>
    <row r="6" spans="2:17" x14ac:dyDescent="0.2">
      <c r="B6" s="34"/>
      <c r="C6" s="35"/>
      <c r="D6" s="35"/>
      <c r="E6" s="35"/>
      <c r="F6" s="35"/>
      <c r="G6" s="35"/>
      <c r="H6" s="35"/>
      <c r="I6" s="35"/>
      <c r="J6" s="35"/>
      <c r="K6" s="35"/>
      <c r="L6" s="35"/>
      <c r="M6" s="35"/>
      <c r="N6" s="36"/>
    </row>
    <row r="7" spans="2:17" ht="20.25" x14ac:dyDescent="0.3">
      <c r="B7" s="34"/>
      <c r="C7" s="37" t="s">
        <v>27</v>
      </c>
      <c r="D7" s="35"/>
      <c r="E7" s="35"/>
      <c r="F7" s="35"/>
      <c r="G7" s="35"/>
      <c r="H7" s="35"/>
      <c r="I7" s="35"/>
      <c r="J7" s="35"/>
      <c r="K7" s="35"/>
      <c r="L7" s="35"/>
      <c r="M7" s="35"/>
      <c r="N7" s="36"/>
    </row>
    <row r="8" spans="2:17" x14ac:dyDescent="0.2">
      <c r="B8" s="34"/>
      <c r="C8" s="35"/>
      <c r="D8" s="35"/>
      <c r="E8" s="35"/>
      <c r="F8" s="35"/>
      <c r="G8" s="35"/>
      <c r="H8" s="35"/>
      <c r="I8" s="35"/>
      <c r="J8" s="35"/>
      <c r="K8" s="35"/>
      <c r="L8" s="35"/>
      <c r="M8" s="35"/>
      <c r="N8" s="36"/>
    </row>
    <row r="9" spans="2:17" x14ac:dyDescent="0.2">
      <c r="B9" s="34"/>
      <c r="C9" s="47" t="s">
        <v>28</v>
      </c>
      <c r="D9" s="35"/>
      <c r="E9" s="35"/>
      <c r="F9" s="35"/>
      <c r="G9" s="35"/>
      <c r="H9" s="35"/>
      <c r="I9" s="35"/>
      <c r="J9" s="35"/>
      <c r="K9" s="35"/>
      <c r="L9" s="35"/>
      <c r="M9" s="35"/>
      <c r="N9" s="36"/>
    </row>
    <row r="10" spans="2:17" x14ac:dyDescent="0.2">
      <c r="B10" s="34"/>
      <c r="C10" s="120"/>
      <c r="D10" s="121"/>
      <c r="E10" s="35"/>
      <c r="F10" s="35"/>
      <c r="G10" s="35"/>
      <c r="H10" s="35"/>
      <c r="I10" s="35"/>
      <c r="J10" s="35"/>
      <c r="K10" s="35"/>
      <c r="L10" s="35"/>
      <c r="M10" s="35"/>
      <c r="N10" s="36"/>
    </row>
    <row r="11" spans="2:17" x14ac:dyDescent="0.2">
      <c r="B11" s="34"/>
      <c r="C11" s="47"/>
      <c r="D11" s="35"/>
      <c r="E11" s="35"/>
      <c r="F11" s="35"/>
      <c r="G11" s="35"/>
      <c r="H11" s="35"/>
      <c r="I11" s="35"/>
      <c r="J11" s="35"/>
      <c r="K11" s="35"/>
      <c r="L11" s="35"/>
      <c r="M11" s="35"/>
      <c r="N11" s="36"/>
    </row>
    <row r="12" spans="2:17" ht="20.25" x14ac:dyDescent="0.3">
      <c r="B12" s="34"/>
      <c r="C12" s="37" t="s">
        <v>79</v>
      </c>
      <c r="D12" s="35"/>
      <c r="E12" s="35"/>
      <c r="F12" s="35"/>
      <c r="G12" s="35"/>
      <c r="H12" s="35"/>
      <c r="I12" s="35"/>
      <c r="J12" s="35"/>
      <c r="K12" s="35"/>
      <c r="L12" s="35"/>
      <c r="M12" s="35"/>
      <c r="N12" s="36"/>
    </row>
    <row r="13" spans="2:17" s="59" customFormat="1" ht="409.5" customHeight="1" x14ac:dyDescent="0.25">
      <c r="B13" s="57"/>
      <c r="C13" s="119" t="s">
        <v>89</v>
      </c>
      <c r="D13" s="119"/>
      <c r="E13" s="119"/>
      <c r="F13" s="119"/>
      <c r="G13" s="119"/>
      <c r="H13" s="119"/>
      <c r="I13" s="119"/>
      <c r="J13" s="119"/>
      <c r="K13" s="119"/>
      <c r="L13" s="119"/>
      <c r="M13" s="119"/>
      <c r="N13" s="58"/>
      <c r="Q13" s="109"/>
    </row>
    <row r="14" spans="2:17" s="59" customFormat="1" x14ac:dyDescent="0.25">
      <c r="B14" s="57"/>
      <c r="C14" s="65"/>
      <c r="D14" s="65"/>
      <c r="E14" s="65"/>
      <c r="F14" s="65"/>
      <c r="G14" s="65"/>
      <c r="H14" s="65"/>
      <c r="I14" s="65"/>
      <c r="J14" s="65"/>
      <c r="K14" s="65"/>
      <c r="L14" s="65"/>
      <c r="M14" s="65"/>
      <c r="N14" s="58"/>
    </row>
    <row r="15" spans="2:17" ht="20.25" x14ac:dyDescent="0.3">
      <c r="B15" s="34"/>
      <c r="C15" s="37" t="s">
        <v>77</v>
      </c>
      <c r="D15" s="35"/>
      <c r="E15" s="35"/>
      <c r="F15" s="35"/>
      <c r="G15" s="35"/>
      <c r="H15" s="35"/>
      <c r="I15" s="35"/>
      <c r="J15" s="35"/>
      <c r="K15" s="35"/>
      <c r="L15" s="35"/>
      <c r="M15" s="35"/>
      <c r="N15" s="36"/>
    </row>
    <row r="16" spans="2:17" s="48" customFormat="1" ht="26.25" customHeight="1" x14ac:dyDescent="0.25">
      <c r="B16" s="57"/>
      <c r="C16" s="119" t="s">
        <v>84</v>
      </c>
      <c r="D16" s="119"/>
      <c r="E16" s="119"/>
      <c r="F16" s="119"/>
      <c r="G16" s="119"/>
      <c r="H16" s="119"/>
      <c r="I16" s="119"/>
      <c r="J16" s="119"/>
      <c r="K16" s="119"/>
      <c r="L16" s="119"/>
      <c r="M16" s="119"/>
      <c r="N16" s="58"/>
    </row>
    <row r="17" spans="2:14" s="48" customFormat="1" ht="24.75" customHeight="1" x14ac:dyDescent="0.25">
      <c r="B17" s="57"/>
      <c r="C17" s="119" t="s">
        <v>78</v>
      </c>
      <c r="D17" s="119"/>
      <c r="E17" s="119"/>
      <c r="F17" s="119"/>
      <c r="G17" s="119"/>
      <c r="H17" s="119"/>
      <c r="I17" s="119"/>
      <c r="J17" s="119"/>
      <c r="K17" s="119"/>
      <c r="L17" s="119"/>
      <c r="M17" s="119"/>
      <c r="N17" s="58"/>
    </row>
    <row r="18" spans="2:14" s="48" customFormat="1" ht="15" customHeight="1" x14ac:dyDescent="0.25">
      <c r="B18" s="57"/>
      <c r="C18" s="119" t="s">
        <v>88</v>
      </c>
      <c r="D18" s="119"/>
      <c r="E18" s="119"/>
      <c r="F18" s="119"/>
      <c r="G18" s="119"/>
      <c r="H18" s="119"/>
      <c r="I18" s="119"/>
      <c r="J18" s="119"/>
      <c r="K18" s="119"/>
      <c r="L18" s="119"/>
      <c r="M18" s="119"/>
      <c r="N18" s="58"/>
    </row>
    <row r="19" spans="2:14" s="48" customFormat="1" ht="15" customHeight="1" x14ac:dyDescent="0.25">
      <c r="B19" s="57"/>
      <c r="C19" s="122" t="s">
        <v>85</v>
      </c>
      <c r="D19" s="122"/>
      <c r="E19" s="122"/>
      <c r="F19" s="122"/>
      <c r="G19" s="122"/>
      <c r="H19" s="122"/>
      <c r="I19" s="122"/>
      <c r="J19" s="122"/>
      <c r="K19" s="122"/>
      <c r="L19" s="122"/>
      <c r="M19" s="122"/>
      <c r="N19" s="58"/>
    </row>
    <row r="20" spans="2:14" x14ac:dyDescent="0.2">
      <c r="B20" s="34"/>
      <c r="C20" s="39"/>
      <c r="D20" s="48"/>
      <c r="E20" s="48"/>
      <c r="F20" s="48"/>
      <c r="G20" s="48"/>
      <c r="H20" s="48"/>
      <c r="I20" s="48"/>
      <c r="J20" s="48"/>
      <c r="K20" s="48"/>
      <c r="L20" s="48"/>
      <c r="M20" s="48"/>
      <c r="N20" s="36"/>
    </row>
    <row r="21" spans="2:14" x14ac:dyDescent="0.2">
      <c r="B21" s="34"/>
      <c r="C21" s="47" t="s">
        <v>29</v>
      </c>
      <c r="D21" s="35"/>
      <c r="E21" s="35"/>
      <c r="F21" s="35"/>
      <c r="G21" s="35"/>
      <c r="H21" s="35"/>
      <c r="I21" s="35"/>
      <c r="J21" s="35"/>
      <c r="K21" s="35"/>
      <c r="L21" s="35"/>
      <c r="M21" s="35"/>
      <c r="N21" s="36"/>
    </row>
    <row r="22" spans="2:14" x14ac:dyDescent="0.2">
      <c r="B22" s="34"/>
      <c r="C22" s="26" t="s">
        <v>30</v>
      </c>
      <c r="D22" s="27"/>
      <c r="E22" s="27"/>
      <c r="F22" s="27"/>
      <c r="G22" s="27"/>
      <c r="H22" s="28"/>
      <c r="I22" s="35"/>
      <c r="J22" s="35"/>
      <c r="K22" s="35"/>
      <c r="L22" s="35"/>
      <c r="M22" s="35"/>
      <c r="N22" s="36"/>
    </row>
    <row r="23" spans="2:14" x14ac:dyDescent="0.2">
      <c r="B23" s="34"/>
      <c r="C23" s="49" t="s">
        <v>31</v>
      </c>
      <c r="D23" s="50"/>
      <c r="E23" s="50"/>
      <c r="F23" s="50"/>
      <c r="G23" s="50"/>
      <c r="H23" s="51"/>
      <c r="I23" s="35"/>
      <c r="J23" s="35"/>
      <c r="K23" s="35"/>
      <c r="L23" s="35"/>
      <c r="M23" s="35"/>
      <c r="N23" s="36"/>
    </row>
    <row r="24" spans="2:14" x14ac:dyDescent="0.2">
      <c r="B24" s="34"/>
      <c r="C24" s="29" t="s">
        <v>32</v>
      </c>
      <c r="D24" s="30"/>
      <c r="E24" s="30"/>
      <c r="F24" s="30"/>
      <c r="G24" s="30"/>
      <c r="H24" s="31"/>
      <c r="I24" s="35"/>
      <c r="J24" s="35"/>
      <c r="K24" s="35"/>
      <c r="L24" s="35"/>
      <c r="M24" s="35"/>
      <c r="N24" s="36"/>
    </row>
    <row r="25" spans="2:14" x14ac:dyDescent="0.2">
      <c r="B25" s="34"/>
      <c r="C25" s="35"/>
      <c r="D25" s="35"/>
      <c r="E25" s="35"/>
      <c r="F25" s="35"/>
      <c r="G25" s="35"/>
      <c r="H25" s="35"/>
      <c r="I25" s="35"/>
      <c r="J25" s="35"/>
      <c r="K25" s="35"/>
      <c r="L25" s="35"/>
      <c r="M25" s="35"/>
      <c r="N25" s="36"/>
    </row>
    <row r="26" spans="2:14" x14ac:dyDescent="0.2">
      <c r="B26" s="34"/>
      <c r="C26" s="52" t="s">
        <v>33</v>
      </c>
      <c r="D26" s="50"/>
      <c r="E26" s="50"/>
      <c r="F26" s="50"/>
      <c r="G26" s="50"/>
      <c r="H26" s="51"/>
      <c r="I26" s="35"/>
      <c r="J26" s="35"/>
      <c r="K26" s="35"/>
      <c r="L26" s="35"/>
      <c r="M26" s="35"/>
      <c r="N26" s="36"/>
    </row>
    <row r="27" spans="2:14" x14ac:dyDescent="0.2">
      <c r="B27" s="34"/>
      <c r="C27" s="49" t="s">
        <v>34</v>
      </c>
      <c r="D27" s="50"/>
      <c r="E27" s="50"/>
      <c r="F27" s="50"/>
      <c r="G27" s="50"/>
      <c r="H27" s="51"/>
      <c r="I27" s="35"/>
      <c r="J27" s="35"/>
      <c r="K27" s="35"/>
      <c r="L27" s="35"/>
      <c r="M27" s="35"/>
      <c r="N27" s="36"/>
    </row>
    <row r="28" spans="2:14" x14ac:dyDescent="0.2">
      <c r="B28" s="34"/>
      <c r="C28" s="35"/>
      <c r="D28" s="35"/>
      <c r="E28" s="35"/>
      <c r="F28" s="35"/>
      <c r="G28" s="35"/>
      <c r="H28" s="35"/>
      <c r="I28" s="35"/>
      <c r="J28" s="35"/>
      <c r="K28" s="35"/>
      <c r="L28" s="35"/>
      <c r="M28" s="35"/>
      <c r="N28" s="36"/>
    </row>
    <row r="29" spans="2:14" ht="20.25" x14ac:dyDescent="0.3">
      <c r="B29" s="34"/>
      <c r="C29" s="37" t="s">
        <v>36</v>
      </c>
      <c r="D29" s="35"/>
      <c r="E29" s="35"/>
      <c r="F29" s="35"/>
      <c r="G29" s="35"/>
      <c r="H29" s="35"/>
      <c r="I29" s="35"/>
      <c r="J29" s="35"/>
      <c r="K29" s="35"/>
      <c r="L29" s="35"/>
      <c r="M29" s="35"/>
      <c r="N29" s="36"/>
    </row>
    <row r="30" spans="2:14" ht="12.75" customHeight="1" x14ac:dyDescent="0.2">
      <c r="B30" s="34"/>
      <c r="C30" s="38" t="s">
        <v>81</v>
      </c>
      <c r="D30" s="39"/>
      <c r="E30" s="39"/>
      <c r="F30" s="39"/>
      <c r="G30" s="39"/>
      <c r="H30" s="39"/>
      <c r="I30" s="39"/>
      <c r="J30" s="39"/>
      <c r="K30" s="39"/>
      <c r="L30" s="39"/>
      <c r="M30" s="39"/>
      <c r="N30" s="36"/>
    </row>
    <row r="31" spans="2:14" ht="12.75" customHeight="1" x14ac:dyDescent="0.2">
      <c r="B31" s="34"/>
      <c r="C31" s="38" t="s">
        <v>82</v>
      </c>
      <c r="D31" s="39"/>
      <c r="E31" s="39"/>
      <c r="F31" s="39"/>
      <c r="G31" s="39"/>
      <c r="H31" s="39"/>
      <c r="I31" s="39"/>
      <c r="J31" s="39"/>
      <c r="K31" s="39"/>
      <c r="L31" s="39"/>
      <c r="M31" s="39"/>
      <c r="N31" s="36"/>
    </row>
    <row r="32" spans="2:14" ht="12.75" customHeight="1" x14ac:dyDescent="0.2">
      <c r="B32" s="34"/>
      <c r="C32" s="38" t="s">
        <v>39</v>
      </c>
      <c r="D32" s="39"/>
      <c r="E32" s="39"/>
      <c r="F32" s="39"/>
      <c r="G32" s="39"/>
      <c r="H32" s="39"/>
      <c r="I32" s="39"/>
      <c r="J32" s="39"/>
      <c r="K32" s="39"/>
      <c r="L32" s="39"/>
      <c r="M32" s="39"/>
      <c r="N32" s="36"/>
    </row>
    <row r="33" spans="2:14" ht="12.75" customHeight="1" x14ac:dyDescent="0.2">
      <c r="B33" s="34"/>
      <c r="C33" s="38" t="s">
        <v>40</v>
      </c>
      <c r="D33" s="39"/>
      <c r="E33" s="39"/>
      <c r="F33" s="39"/>
      <c r="G33" s="39"/>
      <c r="H33" s="39"/>
      <c r="I33" s="39"/>
      <c r="J33" s="39"/>
      <c r="K33" s="39"/>
      <c r="L33" s="39"/>
      <c r="M33" s="39"/>
      <c r="N33" s="36"/>
    </row>
    <row r="34" spans="2:14" x14ac:dyDescent="0.2">
      <c r="B34" s="34"/>
      <c r="C34" s="38" t="s">
        <v>43</v>
      </c>
      <c r="D34" s="40"/>
      <c r="E34" s="40"/>
      <c r="F34" s="40"/>
      <c r="G34" s="40"/>
      <c r="H34" s="40"/>
      <c r="I34" s="40"/>
      <c r="J34" s="40"/>
      <c r="K34" s="40"/>
      <c r="L34" s="40"/>
      <c r="M34" s="40"/>
      <c r="N34" s="36"/>
    </row>
    <row r="35" spans="2:14" x14ac:dyDescent="0.2">
      <c r="B35" s="34"/>
      <c r="C35" s="38" t="s">
        <v>41</v>
      </c>
      <c r="D35" s="40"/>
      <c r="E35" s="40"/>
      <c r="F35" s="40"/>
      <c r="G35" s="40"/>
      <c r="H35" s="40"/>
      <c r="I35" s="40"/>
      <c r="J35" s="40"/>
      <c r="K35" s="40"/>
      <c r="L35" s="40"/>
      <c r="M35" s="40"/>
      <c r="N35" s="36"/>
    </row>
    <row r="36" spans="2:14" x14ac:dyDescent="0.2">
      <c r="B36" s="34"/>
      <c r="C36" s="38" t="s">
        <v>80</v>
      </c>
      <c r="D36" s="35"/>
      <c r="E36" s="35"/>
      <c r="F36" s="35"/>
      <c r="G36" s="35"/>
      <c r="H36" s="35"/>
      <c r="I36" s="35"/>
      <c r="J36" s="35"/>
      <c r="K36" s="35"/>
      <c r="L36" s="35"/>
      <c r="M36" s="35"/>
      <c r="N36" s="36"/>
    </row>
    <row r="37" spans="2:14" x14ac:dyDescent="0.2">
      <c r="B37" s="34"/>
      <c r="C37" s="38" t="s">
        <v>86</v>
      </c>
      <c r="D37" s="35"/>
      <c r="E37" s="35"/>
      <c r="F37" s="35"/>
      <c r="G37" s="35"/>
      <c r="H37" s="35"/>
      <c r="I37" s="35"/>
      <c r="J37" s="35"/>
      <c r="K37" s="35"/>
      <c r="L37" s="35"/>
      <c r="M37" s="35"/>
      <c r="N37" s="36"/>
    </row>
    <row r="38" spans="2:14" x14ac:dyDescent="0.2">
      <c r="B38" s="34"/>
      <c r="C38" s="38" t="s">
        <v>42</v>
      </c>
      <c r="D38" s="35"/>
      <c r="E38" s="35"/>
      <c r="F38" s="35"/>
      <c r="G38" s="35"/>
      <c r="H38" s="35"/>
      <c r="I38" s="35"/>
      <c r="J38" s="35"/>
      <c r="K38" s="35"/>
      <c r="L38" s="35"/>
      <c r="M38" s="35"/>
      <c r="N38" s="36"/>
    </row>
    <row r="39" spans="2:14" ht="13.5" thickBot="1" x14ac:dyDescent="0.25">
      <c r="B39" s="41"/>
      <c r="C39" s="42"/>
      <c r="D39" s="42"/>
      <c r="E39" s="42"/>
      <c r="F39" s="42"/>
      <c r="G39" s="42"/>
      <c r="H39" s="42"/>
      <c r="I39" s="42"/>
      <c r="J39" s="42"/>
      <c r="K39" s="42"/>
      <c r="L39" s="42"/>
      <c r="M39" s="42"/>
      <c r="N39" s="43"/>
    </row>
  </sheetData>
  <sheetProtection algorithmName="SHA-512" hashValue="mCBC5lX9yHVv3CpFIbxEDzHSNohCwnS/+ZSmo0I25rN/oor31L4ynTZ5XzT8asOQ3v7T8pjIYG4lImIHFNvHIw==" saltValue="jy161xSjCCToI+NON4M3CQ==" spinCount="100000" sheet="1" objects="1" scenarios="1"/>
  <protectedRanges>
    <protectedRange sqref="C10" name="Range1"/>
  </protectedRanges>
  <mergeCells count="6">
    <mergeCell ref="C13:M13"/>
    <mergeCell ref="C10:D10"/>
    <mergeCell ref="C17:M17"/>
    <mergeCell ref="C18:M18"/>
    <mergeCell ref="C19:M19"/>
    <mergeCell ref="C16:M16"/>
  </mergeCells>
  <pageMargins left="0.7" right="0.7" top="0.75" bottom="0.75" header="0.3" footer="0.3"/>
  <pageSetup scale="4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29DF0-A680-430B-9750-2422043CB047}">
  <sheetPr codeName="Sheet8">
    <tabColor rgb="FF0070C0"/>
  </sheetPr>
  <dimension ref="C3:N51"/>
  <sheetViews>
    <sheetView view="pageBreakPreview" zoomScale="80" zoomScaleNormal="85" zoomScaleSheetLayoutView="80" workbookViewId="0"/>
  </sheetViews>
  <sheetFormatPr defaultRowHeight="12.75" x14ac:dyDescent="0.2"/>
  <cols>
    <col min="1" max="1" width="1.85546875" style="17" customWidth="1"/>
    <col min="2" max="2" width="2.7109375" style="17" customWidth="1"/>
    <col min="3" max="3" width="43.5703125" style="17" customWidth="1"/>
    <col min="4" max="9" width="17.5703125" style="17" customWidth="1"/>
    <col min="10" max="10" width="2.7109375" style="17" customWidth="1"/>
    <col min="11" max="11" width="46" style="17" customWidth="1"/>
    <col min="12" max="12" width="16.7109375" style="17" customWidth="1"/>
    <col min="13" max="14" width="15.42578125" style="17" customWidth="1"/>
    <col min="15" max="15" width="2" style="17" customWidth="1"/>
    <col min="16" max="16384" width="9.140625" style="17"/>
  </cols>
  <sheetData>
    <row r="3" spans="3:14" x14ac:dyDescent="0.2">
      <c r="C3" s="92" t="s">
        <v>37</v>
      </c>
      <c r="D3" s="93"/>
      <c r="E3" s="93"/>
      <c r="F3" s="93"/>
      <c r="G3" s="93"/>
      <c r="H3" s="93"/>
      <c r="I3" s="93"/>
      <c r="J3" s="93"/>
      <c r="K3" s="93"/>
      <c r="L3" s="93"/>
      <c r="M3" s="93"/>
      <c r="N3" s="94"/>
    </row>
    <row r="4" spans="3:14" x14ac:dyDescent="0.2">
      <c r="C4" s="95" t="s">
        <v>38</v>
      </c>
      <c r="D4" s="96"/>
      <c r="E4" s="96"/>
      <c r="F4" s="96"/>
      <c r="G4" s="96"/>
      <c r="H4" s="96"/>
      <c r="I4" s="96"/>
      <c r="J4" s="96"/>
      <c r="K4" s="96"/>
      <c r="L4" s="96"/>
      <c r="M4" s="96"/>
      <c r="N4" s="97"/>
    </row>
    <row r="5" spans="3:14" x14ac:dyDescent="0.2">
      <c r="D5" s="14"/>
    </row>
    <row r="6" spans="3:14" x14ac:dyDescent="0.2">
      <c r="C6" s="126" t="s">
        <v>66</v>
      </c>
      <c r="D6" s="127"/>
      <c r="E6" s="127"/>
      <c r="F6" s="127"/>
      <c r="G6" s="127"/>
      <c r="H6" s="127"/>
      <c r="I6" s="128"/>
      <c r="K6" s="69" t="s">
        <v>47</v>
      </c>
      <c r="L6" s="69"/>
      <c r="M6" s="69"/>
      <c r="N6" s="74"/>
    </row>
    <row r="7" spans="3:14" ht="39.75" x14ac:dyDescent="0.2">
      <c r="C7" s="107" t="s">
        <v>48</v>
      </c>
      <c r="D7" s="98">
        <v>0.7</v>
      </c>
      <c r="E7" s="98">
        <v>0.75</v>
      </c>
      <c r="F7" s="98">
        <v>0.8</v>
      </c>
      <c r="G7" s="98">
        <v>0.85</v>
      </c>
      <c r="H7" s="98">
        <v>0.9</v>
      </c>
      <c r="I7" s="99">
        <v>0.95</v>
      </c>
      <c r="K7" s="68"/>
      <c r="L7" s="70" t="s">
        <v>49</v>
      </c>
      <c r="M7" s="70" t="s">
        <v>53</v>
      </c>
      <c r="N7" s="71" t="s">
        <v>54</v>
      </c>
    </row>
    <row r="8" spans="3:14" ht="14.25" x14ac:dyDescent="0.2">
      <c r="C8" s="108" t="s">
        <v>76</v>
      </c>
      <c r="D8" s="75">
        <f t="shared" ref="D8:I8" si="0">+MAX(MIN((D7-Current_CMS_PDN_Utilization_Rate)/(Target_CMS_PDN_Utililization_Rate-Current_CMS_PDN_Utilization_Rate),1)*PDN_Utilization_Withhold_Percentage,0)</f>
        <v>0</v>
      </c>
      <c r="E8" s="75">
        <f t="shared" si="0"/>
        <v>0</v>
      </c>
      <c r="F8" s="75">
        <f t="shared" si="0"/>
        <v>1.5000000000000012E-2</v>
      </c>
      <c r="G8" s="75">
        <f t="shared" si="0"/>
        <v>2.9999999999999988E-2</v>
      </c>
      <c r="H8" s="75">
        <f t="shared" si="0"/>
        <v>4.4999999999999998E-2</v>
      </c>
      <c r="I8" s="77">
        <f t="shared" si="0"/>
        <v>4.4999999999999998E-2</v>
      </c>
      <c r="K8" s="19" t="s">
        <v>62</v>
      </c>
      <c r="L8" s="72">
        <v>4.4999999999999998E-2</v>
      </c>
      <c r="M8" s="72">
        <v>0.75</v>
      </c>
      <c r="N8" s="73">
        <v>0.9</v>
      </c>
    </row>
    <row r="9" spans="3:14" ht="14.25" x14ac:dyDescent="0.2">
      <c r="C9" s="15" t="s">
        <v>65</v>
      </c>
      <c r="D9" s="84">
        <f t="shared" ref="D9:I9" si="1">+Total_Capitation_Payments*(1-PDN_Utilization_Withhold_Percentage)</f>
        <v>1612719272.5884786</v>
      </c>
      <c r="E9" s="84">
        <f t="shared" si="1"/>
        <v>1612719272.5884786</v>
      </c>
      <c r="F9" s="84">
        <f t="shared" si="1"/>
        <v>1612719272.5884786</v>
      </c>
      <c r="G9" s="84">
        <f t="shared" si="1"/>
        <v>1612719272.5884786</v>
      </c>
      <c r="H9" s="84">
        <f t="shared" si="1"/>
        <v>1612719272.5884786</v>
      </c>
      <c r="I9" s="85">
        <f t="shared" si="1"/>
        <v>1612719272.5884786</v>
      </c>
      <c r="K9" s="53" t="s">
        <v>63</v>
      </c>
    </row>
    <row r="10" spans="3:14" ht="14.25" x14ac:dyDescent="0.2">
      <c r="C10" s="15" t="s">
        <v>6</v>
      </c>
      <c r="D10" s="86">
        <f t="shared" ref="D10:I10" si="2">+D8/PDN_Utilization_Withhold_Percentage*PDN_Utilization_Withhold_Dollars</f>
        <v>0</v>
      </c>
      <c r="E10" s="86">
        <f t="shared" si="2"/>
        <v>0</v>
      </c>
      <c r="F10" s="86">
        <f t="shared" si="2"/>
        <v>25330669.20296042</v>
      </c>
      <c r="G10" s="86">
        <f t="shared" si="2"/>
        <v>50661338.405920781</v>
      </c>
      <c r="H10" s="86">
        <f t="shared" si="2"/>
        <v>75992007.608881205</v>
      </c>
      <c r="I10" s="87">
        <f t="shared" si="2"/>
        <v>75992007.608881205</v>
      </c>
      <c r="K10" s="53" t="s">
        <v>68</v>
      </c>
    </row>
    <row r="11" spans="3:14" ht="14.25" x14ac:dyDescent="0.2">
      <c r="C11" s="67" t="s">
        <v>7</v>
      </c>
      <c r="D11" s="88">
        <f t="shared" ref="D11:I11" si="3">+D9+D10</f>
        <v>1612719272.5884786</v>
      </c>
      <c r="E11" s="88">
        <f t="shared" si="3"/>
        <v>1612719272.5884786</v>
      </c>
      <c r="F11" s="88">
        <f t="shared" si="3"/>
        <v>1638049941.7914391</v>
      </c>
      <c r="G11" s="88">
        <f t="shared" si="3"/>
        <v>1663380610.9943993</v>
      </c>
      <c r="H11" s="88">
        <f t="shared" si="3"/>
        <v>1688711280.1973598</v>
      </c>
      <c r="I11" s="89">
        <f t="shared" si="3"/>
        <v>1688711280.1973598</v>
      </c>
      <c r="K11" s="53" t="s">
        <v>67</v>
      </c>
    </row>
    <row r="12" spans="3:14" x14ac:dyDescent="0.2">
      <c r="C12" s="66"/>
      <c r="D12" s="78"/>
      <c r="E12" s="78"/>
      <c r="F12" s="78"/>
      <c r="G12" s="78"/>
      <c r="H12" s="78"/>
      <c r="I12" s="79"/>
    </row>
    <row r="13" spans="3:14" ht="14.25" x14ac:dyDescent="0.2">
      <c r="C13" s="15" t="s">
        <v>69</v>
      </c>
      <c r="D13" s="86">
        <f t="shared" ref="D13:I13" si="4">+PDN_Costs_Annualized*(D7/Current_CMS_PDN_Utilization_Rate)-PDN_Costs_Annualized</f>
        <v>-19703006.090055525</v>
      </c>
      <c r="E13" s="86">
        <f t="shared" si="4"/>
        <v>0</v>
      </c>
      <c r="F13" s="86">
        <f t="shared" si="4"/>
        <v>19703006.090055525</v>
      </c>
      <c r="G13" s="86">
        <f t="shared" si="4"/>
        <v>39406012.180110991</v>
      </c>
      <c r="H13" s="86">
        <f t="shared" si="4"/>
        <v>59109018.270166516</v>
      </c>
      <c r="I13" s="87">
        <f t="shared" si="4"/>
        <v>78812024.360221982</v>
      </c>
    </row>
    <row r="14" spans="3:14" ht="27" x14ac:dyDescent="0.2">
      <c r="C14" s="106" t="s">
        <v>73</v>
      </c>
      <c r="D14" s="90">
        <f t="shared" ref="D14:I14" si="5">+Total_Projected_Membership*(Total_RY2324_Capitation_Rate*(1-Total_Proportion_of_Capitation_Rate_for_PDN)+(Total_RY2324_Capitation_Rate*Total_Proportion_of_Capitation_Rate_for_PDN*(D7/Current_CMS_PDN_Utilization_Rate)))*0.98</f>
        <v>1577701270.7203948</v>
      </c>
      <c r="E14" s="90">
        <f t="shared" si="5"/>
        <v>1597010216.6886492</v>
      </c>
      <c r="F14" s="90">
        <f t="shared" si="5"/>
        <v>1616319162.6569037</v>
      </c>
      <c r="G14" s="90">
        <f t="shared" si="5"/>
        <v>1635628108.6251581</v>
      </c>
      <c r="H14" s="90">
        <f t="shared" si="5"/>
        <v>1654937054.5934126</v>
      </c>
      <c r="I14" s="91">
        <f t="shared" si="5"/>
        <v>1674246000.5616667</v>
      </c>
    </row>
    <row r="15" spans="3:14" ht="14.25" x14ac:dyDescent="0.2">
      <c r="C15" s="110" t="s">
        <v>93</v>
      </c>
      <c r="D15" s="111"/>
      <c r="E15" s="111"/>
      <c r="F15" s="111"/>
      <c r="G15" s="111"/>
      <c r="H15" s="111"/>
      <c r="I15" s="111"/>
    </row>
    <row r="16" spans="3:14" ht="14.25" x14ac:dyDescent="0.2">
      <c r="C16" s="110" t="s">
        <v>95</v>
      </c>
      <c r="D16" s="20"/>
      <c r="E16" s="20"/>
      <c r="F16" s="20"/>
      <c r="G16" s="20"/>
      <c r="H16" s="20"/>
      <c r="I16" s="20"/>
    </row>
    <row r="17" spans="3:14" x14ac:dyDescent="0.2">
      <c r="C17" s="110" t="s">
        <v>94</v>
      </c>
      <c r="D17" s="20"/>
      <c r="E17" s="20"/>
      <c r="F17" s="20"/>
      <c r="G17" s="20"/>
      <c r="H17" s="20"/>
      <c r="I17" s="20"/>
    </row>
    <row r="18" spans="3:14" ht="14.25" x14ac:dyDescent="0.2">
      <c r="C18" s="110" t="s">
        <v>96</v>
      </c>
      <c r="D18" s="20"/>
      <c r="E18" s="20"/>
      <c r="F18" s="20"/>
      <c r="G18" s="20"/>
      <c r="H18" s="20"/>
      <c r="I18" s="20"/>
    </row>
    <row r="19" spans="3:14" ht="14.25" x14ac:dyDescent="0.2">
      <c r="C19" s="110" t="s">
        <v>97</v>
      </c>
      <c r="D19" s="20"/>
      <c r="E19" s="20"/>
      <c r="F19" s="20"/>
      <c r="G19" s="20"/>
      <c r="H19" s="20"/>
      <c r="I19" s="20"/>
    </row>
    <row r="20" spans="3:14" ht="14.25" x14ac:dyDescent="0.2">
      <c r="C20" s="110" t="s">
        <v>98</v>
      </c>
      <c r="D20" s="20"/>
      <c r="E20" s="20"/>
      <c r="F20" s="20"/>
      <c r="G20" s="20"/>
      <c r="H20" s="20"/>
      <c r="I20" s="20"/>
    </row>
    <row r="21" spans="3:14" x14ac:dyDescent="0.2">
      <c r="D21" s="20"/>
      <c r="E21" s="20"/>
      <c r="F21" s="20"/>
      <c r="G21" s="20"/>
      <c r="H21" s="33"/>
      <c r="I21" s="33"/>
    </row>
    <row r="22" spans="3:14" x14ac:dyDescent="0.2">
      <c r="C22" s="126" t="s">
        <v>44</v>
      </c>
      <c r="D22" s="127"/>
      <c r="E22" s="127"/>
      <c r="F22" s="127"/>
      <c r="G22" s="127"/>
      <c r="H22" s="127"/>
      <c r="I22" s="128"/>
      <c r="K22" s="69" t="s">
        <v>50</v>
      </c>
      <c r="L22" s="69"/>
      <c r="M22" s="69"/>
      <c r="N22" s="74"/>
    </row>
    <row r="23" spans="3:14" ht="39.75" x14ac:dyDescent="0.2">
      <c r="C23" s="100" t="s">
        <v>48</v>
      </c>
      <c r="D23" s="101">
        <f t="shared" ref="D23:I23" si="6">D7</f>
        <v>0.7</v>
      </c>
      <c r="E23" s="101">
        <f t="shared" si="6"/>
        <v>0.75</v>
      </c>
      <c r="F23" s="101">
        <f t="shared" si="6"/>
        <v>0.8</v>
      </c>
      <c r="G23" s="101">
        <f t="shared" si="6"/>
        <v>0.85</v>
      </c>
      <c r="H23" s="101">
        <f t="shared" si="6"/>
        <v>0.9</v>
      </c>
      <c r="I23" s="102">
        <f t="shared" si="6"/>
        <v>0.95</v>
      </c>
      <c r="K23" s="68"/>
      <c r="L23" s="70" t="s">
        <v>49</v>
      </c>
      <c r="M23" s="70" t="s">
        <v>53</v>
      </c>
      <c r="N23" s="71" t="s">
        <v>54</v>
      </c>
    </row>
    <row r="24" spans="3:14" ht="14.25" x14ac:dyDescent="0.2">
      <c r="C24" s="76" t="s">
        <v>58</v>
      </c>
      <c r="D24" s="80">
        <f t="shared" ref="D24:I24" si="7">IFERROR(+MAX(MIN((D7-$N$24)/($M$24-$N$24),1)*$L$24,0)*Total_Capitation_Payments,0)</f>
        <v>33774225.6039472</v>
      </c>
      <c r="E24" s="80">
        <f t="shared" si="7"/>
        <v>0</v>
      </c>
      <c r="F24" s="80">
        <f t="shared" si="7"/>
        <v>0</v>
      </c>
      <c r="G24" s="80">
        <f t="shared" si="7"/>
        <v>0</v>
      </c>
      <c r="H24" s="80">
        <f t="shared" si="7"/>
        <v>0</v>
      </c>
      <c r="I24" s="81">
        <f t="shared" si="7"/>
        <v>0</v>
      </c>
      <c r="K24" s="19" t="s">
        <v>21</v>
      </c>
      <c r="L24" s="72">
        <v>0.02</v>
      </c>
      <c r="M24" s="72">
        <v>0.7</v>
      </c>
      <c r="N24" s="73">
        <v>0.75</v>
      </c>
    </row>
    <row r="25" spans="3:14" ht="14.25" x14ac:dyDescent="0.2">
      <c r="C25" s="60" t="s">
        <v>60</v>
      </c>
      <c r="D25" s="61"/>
      <c r="E25" s="61"/>
      <c r="F25" s="61"/>
      <c r="G25" s="61"/>
      <c r="H25" s="61"/>
      <c r="I25" s="61"/>
      <c r="K25" s="53" t="s">
        <v>57</v>
      </c>
    </row>
    <row r="26" spans="3:14" ht="14.25" x14ac:dyDescent="0.2">
      <c r="C26" s="53" t="s">
        <v>87</v>
      </c>
      <c r="D26" s="20"/>
      <c r="E26" s="20"/>
      <c r="F26" s="20"/>
      <c r="G26" s="20"/>
      <c r="H26" s="20"/>
      <c r="I26" s="20"/>
      <c r="K26" s="53" t="s">
        <v>64</v>
      </c>
    </row>
    <row r="27" spans="3:14" ht="15" customHeight="1" x14ac:dyDescent="0.2">
      <c r="D27" s="20"/>
      <c r="E27" s="20"/>
      <c r="F27" s="20"/>
      <c r="G27" s="20"/>
      <c r="H27" s="20"/>
      <c r="I27" s="20"/>
      <c r="K27" s="53" t="s">
        <v>55</v>
      </c>
    </row>
    <row r="28" spans="3:14" ht="15" customHeight="1" x14ac:dyDescent="0.2">
      <c r="D28" s="20"/>
      <c r="E28" s="20"/>
      <c r="F28" s="20"/>
      <c r="G28" s="20"/>
      <c r="H28" s="20"/>
      <c r="I28" s="20"/>
    </row>
    <row r="29" spans="3:14" x14ac:dyDescent="0.2">
      <c r="C29" s="126" t="s">
        <v>45</v>
      </c>
      <c r="D29" s="127"/>
      <c r="E29" s="127"/>
      <c r="F29" s="127"/>
      <c r="G29" s="127"/>
      <c r="H29" s="127"/>
      <c r="I29" s="128"/>
      <c r="K29" s="69" t="s">
        <v>51</v>
      </c>
      <c r="L29" s="69"/>
      <c r="M29" s="69"/>
      <c r="N29" s="74"/>
    </row>
    <row r="30" spans="3:14" ht="39.75" x14ac:dyDescent="0.2">
      <c r="C30" s="100" t="s">
        <v>48</v>
      </c>
      <c r="D30" s="101">
        <f t="shared" ref="D30:I30" si="8">D7</f>
        <v>0.7</v>
      </c>
      <c r="E30" s="101">
        <f t="shared" si="8"/>
        <v>0.75</v>
      </c>
      <c r="F30" s="101">
        <f t="shared" si="8"/>
        <v>0.8</v>
      </c>
      <c r="G30" s="101">
        <f t="shared" si="8"/>
        <v>0.85</v>
      </c>
      <c r="H30" s="101">
        <f t="shared" si="8"/>
        <v>0.9</v>
      </c>
      <c r="I30" s="103">
        <f t="shared" si="8"/>
        <v>0.95</v>
      </c>
      <c r="K30" s="68"/>
      <c r="L30" s="70" t="s">
        <v>49</v>
      </c>
      <c r="M30" s="70" t="s">
        <v>53</v>
      </c>
      <c r="N30" s="71" t="s">
        <v>54</v>
      </c>
    </row>
    <row r="31" spans="3:14" ht="14.25" x14ac:dyDescent="0.2">
      <c r="C31" s="76" t="s">
        <v>59</v>
      </c>
      <c r="D31" s="80">
        <f t="shared" ref="D31:I31" si="9">IFERROR(+MAX(MIN((D7-$M$31)/($N$31-$M$31),1)*$L$31,0)*Total_Capitation_Payments,0)</f>
        <v>0</v>
      </c>
      <c r="E31" s="80">
        <f t="shared" si="9"/>
        <v>0</v>
      </c>
      <c r="F31" s="80">
        <f t="shared" si="9"/>
        <v>0</v>
      </c>
      <c r="G31" s="80">
        <f t="shared" si="9"/>
        <v>0</v>
      </c>
      <c r="H31" s="80">
        <f t="shared" si="9"/>
        <v>0</v>
      </c>
      <c r="I31" s="81">
        <f t="shared" si="9"/>
        <v>84435564.009867996</v>
      </c>
      <c r="K31" s="19" t="s">
        <v>52</v>
      </c>
      <c r="L31" s="72">
        <v>0.05</v>
      </c>
      <c r="M31" s="72">
        <v>0.9</v>
      </c>
      <c r="N31" s="73">
        <v>0.95</v>
      </c>
    </row>
    <row r="32" spans="3:14" ht="14.25" x14ac:dyDescent="0.2">
      <c r="C32" s="60" t="s">
        <v>61</v>
      </c>
      <c r="D32" s="61"/>
      <c r="E32" s="61"/>
      <c r="F32" s="61"/>
      <c r="G32" s="61"/>
      <c r="H32" s="61"/>
      <c r="I32" s="61"/>
      <c r="K32" s="53" t="s">
        <v>56</v>
      </c>
    </row>
    <row r="33" spans="3:11" ht="14.25" x14ac:dyDescent="0.2">
      <c r="C33" s="53" t="s">
        <v>87</v>
      </c>
      <c r="D33" s="20"/>
      <c r="E33" s="20"/>
      <c r="F33" s="20"/>
      <c r="G33" s="20"/>
      <c r="H33" s="20"/>
      <c r="I33" s="20"/>
      <c r="K33" s="53" t="s">
        <v>90</v>
      </c>
    </row>
    <row r="34" spans="3:11" ht="14.25" x14ac:dyDescent="0.2">
      <c r="C34" s="53"/>
      <c r="D34" s="20"/>
      <c r="E34" s="20"/>
      <c r="F34" s="20"/>
      <c r="G34" s="20"/>
      <c r="H34" s="20"/>
      <c r="I34" s="20"/>
      <c r="K34" s="53" t="s">
        <v>91</v>
      </c>
    </row>
    <row r="35" spans="3:11" x14ac:dyDescent="0.2">
      <c r="C35" s="32"/>
      <c r="D35" s="20"/>
      <c r="E35" s="20"/>
      <c r="F35" s="20"/>
      <c r="G35" s="20"/>
      <c r="H35" s="20"/>
      <c r="I35" s="33"/>
    </row>
    <row r="36" spans="3:11" ht="14.25" x14ac:dyDescent="0.2">
      <c r="C36" s="126" t="s">
        <v>70</v>
      </c>
      <c r="D36" s="127"/>
      <c r="E36" s="127"/>
      <c r="F36" s="127"/>
      <c r="G36" s="127"/>
      <c r="H36" s="127"/>
      <c r="I36" s="128"/>
    </row>
    <row r="37" spans="3:11" x14ac:dyDescent="0.2">
      <c r="C37" s="104" t="s">
        <v>48</v>
      </c>
      <c r="D37" s="101">
        <f>D7</f>
        <v>0.7</v>
      </c>
      <c r="E37" s="101">
        <f t="shared" ref="E37:I37" si="10">E7</f>
        <v>0.75</v>
      </c>
      <c r="F37" s="101">
        <f t="shared" si="10"/>
        <v>0.8</v>
      </c>
      <c r="G37" s="101">
        <f t="shared" si="10"/>
        <v>0.85</v>
      </c>
      <c r="H37" s="101">
        <f t="shared" si="10"/>
        <v>0.9</v>
      </c>
      <c r="I37" s="101">
        <f t="shared" si="10"/>
        <v>0.95</v>
      </c>
    </row>
    <row r="38" spans="3:11" ht="25.5" x14ac:dyDescent="0.2">
      <c r="C38" s="105" t="s">
        <v>71</v>
      </c>
      <c r="D38" s="84">
        <f t="shared" ref="D38:I38" si="11">+D11-D24+D31</f>
        <v>1578945046.9845314</v>
      </c>
      <c r="E38" s="84">
        <f t="shared" si="11"/>
        <v>1612719272.5884786</v>
      </c>
      <c r="F38" s="84">
        <f t="shared" si="11"/>
        <v>1638049941.7914391</v>
      </c>
      <c r="G38" s="84">
        <f t="shared" si="11"/>
        <v>1663380610.9943993</v>
      </c>
      <c r="H38" s="84">
        <f t="shared" si="11"/>
        <v>1688711280.1973598</v>
      </c>
      <c r="I38" s="85">
        <f t="shared" si="11"/>
        <v>1773146844.2072277</v>
      </c>
    </row>
    <row r="39" spans="3:11" x14ac:dyDescent="0.2">
      <c r="C39" s="105" t="s">
        <v>74</v>
      </c>
      <c r="D39" s="86">
        <f t="shared" ref="D39:I39" si="12">+D38-D14</f>
        <v>1243776.2641365528</v>
      </c>
      <c r="E39" s="86">
        <f t="shared" si="12"/>
        <v>15709055.899829388</v>
      </c>
      <c r="F39" s="86">
        <f t="shared" si="12"/>
        <v>21730779.134535313</v>
      </c>
      <c r="G39" s="86">
        <f t="shared" si="12"/>
        <v>27752502.369241238</v>
      </c>
      <c r="H39" s="86">
        <f t="shared" si="12"/>
        <v>33774225.603947163</v>
      </c>
      <c r="I39" s="87">
        <f t="shared" si="12"/>
        <v>98900843.64556098</v>
      </c>
    </row>
    <row r="40" spans="3:11" x14ac:dyDescent="0.2">
      <c r="C40" s="16" t="s">
        <v>75</v>
      </c>
      <c r="D40" s="82">
        <f t="shared" ref="D40:I40" si="13">+D38/D14-1</f>
        <v>7.8834712706332688E-4</v>
      </c>
      <c r="E40" s="82">
        <f t="shared" si="13"/>
        <v>9.8365406405487299E-3</v>
      </c>
      <c r="F40" s="82">
        <f t="shared" si="13"/>
        <v>1.3444608983546491E-2</v>
      </c>
      <c r="G40" s="82">
        <f t="shared" si="13"/>
        <v>1.6967489261705548E-2</v>
      </c>
      <c r="H40" s="82">
        <f t="shared" si="13"/>
        <v>2.0408163265306145E-2</v>
      </c>
      <c r="I40" s="83">
        <f t="shared" si="13"/>
        <v>5.9071870927200898E-2</v>
      </c>
    </row>
    <row r="41" spans="3:11" ht="14.25" x14ac:dyDescent="0.2">
      <c r="C41" s="53" t="s">
        <v>72</v>
      </c>
      <c r="D41" s="20"/>
      <c r="E41" s="20"/>
      <c r="F41" s="20"/>
      <c r="G41" s="20"/>
      <c r="H41" s="20"/>
      <c r="I41" s="20"/>
    </row>
    <row r="43" spans="3:11" x14ac:dyDescent="0.2">
      <c r="C43" s="18" t="s">
        <v>26</v>
      </c>
    </row>
    <row r="44" spans="3:11" x14ac:dyDescent="0.2">
      <c r="C44" s="112" t="s">
        <v>99</v>
      </c>
    </row>
    <row r="45" spans="3:11" ht="33" customHeight="1" x14ac:dyDescent="0.2">
      <c r="C45" s="123"/>
      <c r="D45" s="124"/>
      <c r="E45" s="124"/>
      <c r="F45" s="124"/>
      <c r="G45" s="124"/>
      <c r="H45" s="124"/>
      <c r="I45" s="125"/>
    </row>
    <row r="47" spans="3:11" x14ac:dyDescent="0.2">
      <c r="C47" s="112" t="s">
        <v>100</v>
      </c>
    </row>
    <row r="48" spans="3:11" ht="33" customHeight="1" x14ac:dyDescent="0.2">
      <c r="C48" s="123"/>
      <c r="D48" s="124"/>
      <c r="E48" s="124"/>
      <c r="F48" s="124"/>
      <c r="G48" s="124"/>
      <c r="H48" s="124"/>
      <c r="I48" s="125"/>
    </row>
    <row r="50" spans="3:9" x14ac:dyDescent="0.2">
      <c r="C50" s="112" t="s">
        <v>101</v>
      </c>
    </row>
    <row r="51" spans="3:9" ht="33" customHeight="1" x14ac:dyDescent="0.2">
      <c r="C51" s="123"/>
      <c r="D51" s="124"/>
      <c r="E51" s="124"/>
      <c r="F51" s="124"/>
      <c r="G51" s="124"/>
      <c r="H51" s="124"/>
      <c r="I51" s="125"/>
    </row>
  </sheetData>
  <sheetProtection algorithmName="SHA-512" hashValue="8ys+HpbBvZKe3LtCiWIHYIdvc+dkwN7Y1FB8rwAYzhSUNbDUHgNVj7Som6XZgkxAcZPRsPxeXVK3eMCZmF7UVA==" saltValue="AwzYp56lCAc1bJN6ThcYVw==" spinCount="100000" sheet="1" objects="1" scenarios="1"/>
  <protectedRanges>
    <protectedRange sqref="C45 C48 C51" name="Range7"/>
    <protectedRange sqref="D7:I8" name="Range1"/>
    <protectedRange sqref="D24:I24" name="Range2"/>
    <protectedRange sqref="D31:I31" name="Range3"/>
    <protectedRange sqref="L8:N8" name="Range4"/>
    <protectedRange sqref="L24:N24" name="Range5"/>
    <protectedRange sqref="L31:N31" name="Range6"/>
  </protectedRanges>
  <dataConsolidate/>
  <mergeCells count="7">
    <mergeCell ref="C48:I48"/>
    <mergeCell ref="C51:I51"/>
    <mergeCell ref="C6:I6"/>
    <mergeCell ref="C45:I45"/>
    <mergeCell ref="C22:I22"/>
    <mergeCell ref="C29:I29"/>
    <mergeCell ref="C36:I36"/>
  </mergeCells>
  <dataValidations count="2">
    <dataValidation allowBlank="1" showErrorMessage="1" prompt="Threshold range must be between xx% and xx%" sqref="L24:N24 M31:N31 L8" xr:uid="{75C6A193-4889-4D08-BE52-87BF32B8EAB6}"/>
    <dataValidation type="textLength" operator="lessThanOrEqual" allowBlank="1" showInputMessage="1" showErrorMessage="1" sqref="C45:I45 C48:I48 C51:I51" xr:uid="{29911CD8-A35D-42CF-9ADE-08D6CFC82341}">
      <formula1>5000</formula1>
    </dataValidation>
  </dataValidations>
  <pageMargins left="0.7" right="0.7" top="0.75" bottom="0.75" header="0.3" footer="0.3"/>
  <pageSetup scale="3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48F10DF680E243A46EFAEC88E611A7" ma:contentTypeVersion="6" ma:contentTypeDescription="Create a new document." ma:contentTypeScope="" ma:versionID="f71e1696684c7b6fc240b9402de6bae8">
  <xsd:schema xmlns:xsd="http://www.w3.org/2001/XMLSchema" xmlns:xs="http://www.w3.org/2001/XMLSchema" xmlns:p="http://schemas.microsoft.com/office/2006/metadata/properties" xmlns:ns2="ccfa16ae-a467-4256-b7a0-8ecf0e5a2ef3" xmlns:ns3="4d84fda0-3f44-4786-a3a9-3d964c410792" targetNamespace="http://schemas.microsoft.com/office/2006/metadata/properties" ma:root="true" ma:fieldsID="f7c0fc0f19a0088fea5248cacd1135d4" ns2:_="" ns3:_="">
    <xsd:import namespace="ccfa16ae-a467-4256-b7a0-8ecf0e5a2ef3"/>
    <xsd:import namespace="4d84fda0-3f44-4786-a3a9-3d964c4107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fa16ae-a467-4256-b7a0-8ecf0e5a2e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84fda0-3f44-4786-a3a9-3d964c4107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F1A553D-CE33-4D7C-A316-1D518FF23A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fa16ae-a467-4256-b7a0-8ecf0e5a2ef3"/>
    <ds:schemaRef ds:uri="4d84fda0-3f44-4786-a3a9-3d964c4107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B08FAC-008D-43D8-BDA9-C957C69562CC}">
  <ds:schemaRefs>
    <ds:schemaRef ds:uri="http://schemas.microsoft.com/sharepoint/v3/contenttype/forms"/>
  </ds:schemaRefs>
</ds:datastoreItem>
</file>

<file path=customXml/itemProps3.xml><?xml version="1.0" encoding="utf-8"?>
<ds:datastoreItem xmlns:ds="http://schemas.openxmlformats.org/officeDocument/2006/customXml" ds:itemID="{F067FD37-D360-443A-BAE5-1A26DB041EE8}">
  <ds:schemaRefs>
    <ds:schemaRef ds:uri="d39d5fe0-d6d6-44b4-a175-6c8e91be63e1"/>
    <ds:schemaRef ds:uri="http://schemas.microsoft.com/office/infopath/2007/PartnerControls"/>
    <ds:schemaRef ds:uri="http://purl.org/dc/dcmitype/"/>
    <ds:schemaRef ds:uri="http://schemas.microsoft.com/office/2006/documentManagement/types"/>
    <ds:schemaRef ds:uri="http://schemas.microsoft.com/sharepoint/v3"/>
    <ds:schemaRef ds:uri="http://www.w3.org/XML/1998/namespace"/>
    <ds:schemaRef ds:uri="http://purl.org/dc/terms/"/>
    <ds:schemaRef ds:uri="http://schemas.openxmlformats.org/package/2006/metadata/core-properties"/>
    <ds:schemaRef ds:uri="2e3cf38e-c787-415d-bf24-0c755eb14653"/>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12</vt:i4>
      </vt:variant>
    </vt:vector>
  </HeadingPairs>
  <TitlesOfParts>
    <vt:vector size="15" baseType="lpstr">
      <vt:lpstr>Caveats and Limitations</vt:lpstr>
      <vt:lpstr>Instructions</vt:lpstr>
      <vt:lpstr>Exhibit</vt:lpstr>
      <vt:lpstr>Current_CMS_PDN_Utilization_Rate</vt:lpstr>
      <vt:lpstr>PDN_Costs_Annualized</vt:lpstr>
      <vt:lpstr>PDN_Utilization_Withhold_Dollars</vt:lpstr>
      <vt:lpstr>PDN_Utilization_Withhold_Percentage</vt:lpstr>
      <vt:lpstr>'Caveats and Limitations'!Print_Area</vt:lpstr>
      <vt:lpstr>Exhibit!Print_Area</vt:lpstr>
      <vt:lpstr>Instructions!Print_Area</vt:lpstr>
      <vt:lpstr>Target_CMS_PDN_Utililization_Rate</vt:lpstr>
      <vt:lpstr>Total_Capitation_Payments</vt:lpstr>
      <vt:lpstr>Total_Projected_Membership</vt:lpstr>
      <vt:lpstr>Total_Proportion_of_Capitation_Rate_for_PDN</vt:lpstr>
      <vt:lpstr>Total_RY2324_Capitation_Rate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 Lee</dc:creator>
  <cp:keywords/>
  <dc:description/>
  <cp:lastModifiedBy>Madison Richter</cp:lastModifiedBy>
  <cp:revision/>
  <cp:lastPrinted>2024-03-29T15:59:52Z</cp:lastPrinted>
  <dcterms:created xsi:type="dcterms:W3CDTF">2024-01-12T20:15:07Z</dcterms:created>
  <dcterms:modified xsi:type="dcterms:W3CDTF">2024-12-11T19:09:04Z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0x010100C348F10DF680E243A46EFAEC88E611A7</vt:lpwstr>
  </property>
</Properties>
</file>